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~InOut\Загальна\ГРАНИЧНІ ТА ПРОГНОЗНІ ПОКАЗНИКИ 2025-2027\додатки до рішення\"/>
    </mc:Choice>
  </mc:AlternateContent>
  <bookViews>
    <workbookView xWindow="-120" yWindow="-120" windowWidth="29040" windowHeight="15720"/>
  </bookViews>
  <sheets>
    <sheet name="Інвест.проекти" sheetId="5" r:id="rId1"/>
  </sheets>
  <definedNames>
    <definedName name="_xlnm.Print_Titles" localSheetId="0">Інвест.проекти!$10:$12</definedName>
    <definedName name="_xlnm.Print_Area" localSheetId="0">Інвест.проекти!$A$1:$L$130</definedName>
  </definedNames>
  <calcPr calcId="162913"/>
</workbook>
</file>

<file path=xl/calcChain.xml><?xml version="1.0" encoding="utf-8"?>
<calcChain xmlns="http://schemas.openxmlformats.org/spreadsheetml/2006/main">
  <c r="K119" i="5" l="1"/>
  <c r="K118" i="5" s="1"/>
  <c r="J119" i="5"/>
  <c r="J118" i="5" s="1"/>
  <c r="I119" i="5"/>
  <c r="I118" i="5" s="1"/>
  <c r="H119" i="5"/>
  <c r="H118" i="5" s="1"/>
  <c r="G119" i="5"/>
  <c r="G118" i="5" s="1"/>
  <c r="F119" i="5"/>
  <c r="F118" i="5" s="1"/>
  <c r="K115" i="5"/>
  <c r="J115" i="5"/>
  <c r="I115" i="5"/>
  <c r="H115" i="5"/>
  <c r="G115" i="5"/>
  <c r="F115" i="5"/>
  <c r="G111" i="5"/>
  <c r="K111" i="5"/>
  <c r="J111" i="5"/>
  <c r="I111" i="5"/>
  <c r="H111" i="5"/>
  <c r="F111" i="5"/>
  <c r="G108" i="5"/>
  <c r="K108" i="5"/>
  <c r="J108" i="5"/>
  <c r="I108" i="5"/>
  <c r="H108" i="5"/>
  <c r="F108" i="5"/>
  <c r="H105" i="5"/>
  <c r="G103" i="5"/>
  <c r="F103" i="5"/>
  <c r="G102" i="5"/>
  <c r="F102" i="5"/>
  <c r="K101" i="5"/>
  <c r="J101" i="5"/>
  <c r="I101" i="5"/>
  <c r="H99" i="5"/>
  <c r="F99" i="5"/>
  <c r="H98" i="5"/>
  <c r="F98" i="5"/>
  <c r="H97" i="5"/>
  <c r="F97" i="5"/>
  <c r="H95" i="5"/>
  <c r="F95" i="5"/>
  <c r="G93" i="5"/>
  <c r="F93" i="5"/>
  <c r="G92" i="5"/>
  <c r="G90" i="5"/>
  <c r="F90" i="5"/>
  <c r="G89" i="5"/>
  <c r="F89" i="5"/>
  <c r="K88" i="5"/>
  <c r="J88" i="5"/>
  <c r="I88" i="5"/>
  <c r="H86" i="5"/>
  <c r="H85" i="5"/>
  <c r="K84" i="5"/>
  <c r="J84" i="5"/>
  <c r="I84" i="5"/>
  <c r="G84" i="5"/>
  <c r="F84" i="5"/>
  <c r="H82" i="5"/>
  <c r="L82" i="5" s="1"/>
  <c r="H81" i="5"/>
  <c r="K80" i="5"/>
  <c r="J80" i="5"/>
  <c r="I80" i="5"/>
  <c r="G80" i="5"/>
  <c r="F80" i="5"/>
  <c r="K74" i="5"/>
  <c r="J74" i="5"/>
  <c r="I74" i="5"/>
  <c r="H74" i="5"/>
  <c r="G74" i="5"/>
  <c r="F74" i="5"/>
  <c r="G70" i="5"/>
  <c r="G69" i="5" s="1"/>
  <c r="G68" i="5" s="1"/>
  <c r="K70" i="5"/>
  <c r="K69" i="5" s="1"/>
  <c r="K68" i="5" s="1"/>
  <c r="J70" i="5"/>
  <c r="J69" i="5" s="1"/>
  <c r="J68" i="5" s="1"/>
  <c r="I70" i="5"/>
  <c r="I69" i="5" s="1"/>
  <c r="I68" i="5" s="1"/>
  <c r="H70" i="5"/>
  <c r="H69" i="5" s="1"/>
  <c r="H68" i="5" s="1"/>
  <c r="F70" i="5"/>
  <c r="F69" i="5" s="1"/>
  <c r="F68" i="5" s="1"/>
  <c r="K65" i="5"/>
  <c r="K64" i="5" s="1"/>
  <c r="J65" i="5"/>
  <c r="J64" i="5" s="1"/>
  <c r="I65" i="5"/>
  <c r="I64" i="5" s="1"/>
  <c r="H65" i="5"/>
  <c r="H64" i="5" s="1"/>
  <c r="G65" i="5"/>
  <c r="G64" i="5" s="1"/>
  <c r="F65" i="5"/>
  <c r="F64" i="5" s="1"/>
  <c r="L61" i="5"/>
  <c r="K60" i="5"/>
  <c r="J60" i="5"/>
  <c r="I60" i="5"/>
  <c r="H60" i="5"/>
  <c r="G60" i="5"/>
  <c r="F60" i="5"/>
  <c r="K56" i="5"/>
  <c r="K55" i="5" s="1"/>
  <c r="J56" i="5"/>
  <c r="J55" i="5" s="1"/>
  <c r="I56" i="5"/>
  <c r="I55" i="5" s="1"/>
  <c r="H56" i="5"/>
  <c r="H55" i="5" s="1"/>
  <c r="G56" i="5"/>
  <c r="G55" i="5" s="1"/>
  <c r="F56" i="5"/>
  <c r="F55" i="5" s="1"/>
  <c r="K49" i="5"/>
  <c r="J49" i="5"/>
  <c r="I49" i="5"/>
  <c r="H49" i="5"/>
  <c r="G49" i="5"/>
  <c r="F49" i="5"/>
  <c r="H44" i="5"/>
  <c r="F44" i="5"/>
  <c r="H43" i="5"/>
  <c r="F43" i="5"/>
  <c r="H42" i="5"/>
  <c r="F42" i="5"/>
  <c r="H41" i="5"/>
  <c r="F41" i="5"/>
  <c r="K40" i="5"/>
  <c r="K39" i="5" s="1"/>
  <c r="J40" i="5"/>
  <c r="J39" i="5" s="1"/>
  <c r="I40" i="5"/>
  <c r="I39" i="5" s="1"/>
  <c r="G40" i="5"/>
  <c r="G39" i="5" s="1"/>
  <c r="J36" i="5"/>
  <c r="J33" i="5" s="1"/>
  <c r="F36" i="5"/>
  <c r="F33" i="5" s="1"/>
  <c r="K33" i="5"/>
  <c r="I33" i="5"/>
  <c r="H33" i="5"/>
  <c r="G33" i="5"/>
  <c r="K30" i="5"/>
  <c r="J30" i="5"/>
  <c r="I30" i="5"/>
  <c r="H30" i="5"/>
  <c r="G30" i="5"/>
  <c r="F30" i="5"/>
  <c r="K24" i="5"/>
  <c r="J24" i="5"/>
  <c r="I24" i="5"/>
  <c r="H24" i="5"/>
  <c r="G24" i="5"/>
  <c r="F24" i="5"/>
  <c r="G22" i="5"/>
  <c r="F22" i="5"/>
  <c r="G21" i="5"/>
  <c r="F21" i="5"/>
  <c r="K18" i="5"/>
  <c r="J18" i="5"/>
  <c r="I18" i="5"/>
  <c r="H18" i="5"/>
  <c r="G16" i="5"/>
  <c r="I15" i="5"/>
  <c r="F15" i="5" s="1"/>
  <c r="F14" i="5" s="1"/>
  <c r="G15" i="5"/>
  <c r="K14" i="5"/>
  <c r="J14" i="5"/>
  <c r="H14" i="5"/>
  <c r="H84" i="5" l="1"/>
  <c r="K13" i="5"/>
  <c r="F48" i="5"/>
  <c r="I73" i="5"/>
  <c r="G48" i="5"/>
  <c r="H13" i="5"/>
  <c r="H48" i="5"/>
  <c r="I48" i="5"/>
  <c r="K73" i="5"/>
  <c r="J13" i="5"/>
  <c r="J48" i="5"/>
  <c r="K48" i="5"/>
  <c r="J73" i="5"/>
  <c r="F18" i="5"/>
  <c r="F13" i="5" s="1"/>
  <c r="G18" i="5"/>
  <c r="K114" i="5"/>
  <c r="H40" i="5"/>
  <c r="H39" i="5" s="1"/>
  <c r="G14" i="5"/>
  <c r="I14" i="5"/>
  <c r="I13" i="5" s="1"/>
  <c r="G88" i="5"/>
  <c r="G73" i="5" s="1"/>
  <c r="F40" i="5"/>
  <c r="F39" i="5" s="1"/>
  <c r="G101" i="5"/>
  <c r="H101" i="5"/>
  <c r="I107" i="5"/>
  <c r="F101" i="5"/>
  <c r="J107" i="5"/>
  <c r="K107" i="5"/>
  <c r="G107" i="5"/>
  <c r="F107" i="5"/>
  <c r="G114" i="5"/>
  <c r="H114" i="5"/>
  <c r="I114" i="5"/>
  <c r="J114" i="5"/>
  <c r="F114" i="5"/>
  <c r="H107" i="5"/>
  <c r="F88" i="5"/>
  <c r="H88" i="5"/>
  <c r="H80" i="5"/>
  <c r="L81" i="5"/>
  <c r="H73" i="5" l="1"/>
  <c r="F73" i="5"/>
  <c r="F123" i="5" s="1"/>
  <c r="G13" i="5"/>
  <c r="I123" i="5"/>
  <c r="J123" i="5"/>
  <c r="K123" i="5"/>
  <c r="H123" i="5"/>
  <c r="G123" i="5"/>
</calcChain>
</file>

<file path=xl/sharedStrings.xml><?xml version="1.0" encoding="utf-8"?>
<sst xmlns="http://schemas.openxmlformats.org/spreadsheetml/2006/main" count="129" uniqueCount="119">
  <si>
    <t>09530000000</t>
  </si>
  <si>
    <t>комітету міської ради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</si>
  <si>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</si>
  <si>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</si>
  <si>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</si>
  <si>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Загальна вартість проекту</t>
  </si>
  <si>
    <t>Додаток 10</t>
  </si>
  <si>
    <t>Обсяги капітальних вкладень місцевого бюджету у розрізі інвестиційних проектів</t>
  </si>
  <si>
    <t>(код бюджету)</t>
  </si>
  <si>
    <t>(грн)</t>
  </si>
  <si>
    <t>Міська рада</t>
  </si>
  <si>
    <t>0117321</t>
  </si>
  <si>
    <t>Будівництво освітніх установ та закладів</t>
  </si>
  <si>
    <t>0117323</t>
  </si>
  <si>
    <t>7323</t>
  </si>
  <si>
    <t>Будівництво установ та закладів соціальної сфери</t>
  </si>
  <si>
    <t>0117325</t>
  </si>
  <si>
    <t>7325</t>
  </si>
  <si>
    <t>Будівництво споруд, установ та закладів фізичної культури і спорту</t>
  </si>
  <si>
    <t>0117340</t>
  </si>
  <si>
    <t>Проектування, реставрація та охорона пам'яток архітектури</t>
  </si>
  <si>
    <t>0810160</t>
  </si>
  <si>
    <t>0160</t>
  </si>
  <si>
    <t>Керівництво і управління у сфері соціального захисту населення</t>
  </si>
  <si>
    <t>0813100</t>
  </si>
  <si>
    <t>0813105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</si>
  <si>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</si>
  <si>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Надання реабілітаційних послуг особам з інвалідністю та дітям з інвалідністю</t>
  </si>
  <si>
    <t>Управління освіти</t>
  </si>
  <si>
    <t>Розвиток дитячо-юнацького та резервного спорту</t>
  </si>
  <si>
    <t>Утримання та навчально-тренувальна робота комунальних дитячо-юнацьких спортивних шкіл</t>
  </si>
  <si>
    <t>1115030</t>
  </si>
  <si>
    <t>Управління комунального господарства</t>
  </si>
  <si>
    <t>Керівництво і управління у сфері управління комунального господарства</t>
  </si>
  <si>
    <t>3117370</t>
  </si>
  <si>
    <t>Реалізація інших заходів щодо соціально-економічного розвитку територій</t>
  </si>
  <si>
    <t>3118311</t>
  </si>
  <si>
    <t>8311</t>
  </si>
  <si>
    <t>Охорона та раціональне використання природних ресурсів</t>
  </si>
  <si>
    <t>3710160</t>
  </si>
  <si>
    <t>Керівництво і управління у сфері фінансів</t>
  </si>
  <si>
    <t>3719770</t>
  </si>
  <si>
    <t>Інші субвенції з місцевого бюджету</t>
  </si>
  <si>
    <t>Код Програмної класифікації видатків та кредитування місцевого бюджету</t>
  </si>
  <si>
    <t>Загальний період реалізації проекту (рік початку і завершення)</t>
  </si>
  <si>
    <t>Всього :</t>
  </si>
  <si>
    <t>2023 рік   (звіт)</t>
  </si>
  <si>
    <t>2024 рік (затверджено)</t>
  </si>
  <si>
    <t>2025 рік  (план)</t>
  </si>
  <si>
    <t>2026 рік   (план)</t>
  </si>
  <si>
    <t>2027 рік   (план)</t>
  </si>
  <si>
    <t>Управління соціальної політики</t>
  </si>
  <si>
    <t>Управління культури та туризму</t>
  </si>
  <si>
    <t>Управління спорту</t>
  </si>
  <si>
    <t>Управління земельних відносин та майнових ресурсів</t>
  </si>
  <si>
    <t>3610160</t>
  </si>
  <si>
    <t>Управління фінансів і внутрішнього аудиту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</si>
  <si>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</si>
  <si>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</si>
  <si>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Реконструкція будівлі під соціальний комплекс для вразливих категорій населення (внутрішньо переміщених (евакуйованих осіб)) по вул. Симона Петлюри, 24 в м. Коломия Івано-Франківської області</t>
  </si>
  <si>
    <t>2023-2026</t>
  </si>
  <si>
    <t>Реконструкція приміщення для облаштування місць тимчасового перебування ВПО по вул. Гетьманська, 5 м. Коломия, Івано-Франківська область</t>
  </si>
  <si>
    <t>2024-2025</t>
  </si>
  <si>
    <t>0116083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</si>
  <si>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</si>
  <si>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</si>
  <si>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Нове будівництво малого групового  будинку по  вул. Маковея в місті Коломиї. (коригування)</t>
  </si>
  <si>
    <t>Реконструкція будівлі Коломийського ліцею №4 імені Сергія Лисенка по вул. М.Заньковецької, 11 в м. Коломиї (коригування)</t>
  </si>
  <si>
    <t>Реконструкція будівлі Коломийського закладу дошкільної освіти (ясла-садок) №3 "Берізка" по вул. Г. Ковцуняка, 1 в у м. Коломиї (коригування)</t>
  </si>
  <si>
    <t>Нове будівництво водопроводу від вул.Гордієнка до вул.Косачівської в м.Коломиї</t>
  </si>
  <si>
    <t>Нове будівництво майданчика для системи підземного збору і зберігання сміття в м.Коломиї</t>
  </si>
  <si>
    <t>Реконструкція тиру під укриття- тир по вул.Міцкевича №3 у м. Коломия</t>
  </si>
  <si>
    <t>Реконструкція спортивного майданчика на вул.Євгена Коновальця,21 м.Коломия Івано-Франківської області</t>
  </si>
  <si>
    <t>Нове будівництво каналізаційної мережі по вул.Довбуша в м.Коломия</t>
  </si>
  <si>
    <t xml:space="preserve">Нове будівництво каналізаційної мережі по вул. Войнаровського в м. Коломиї </t>
  </si>
  <si>
    <t>3617130</t>
  </si>
  <si>
    <t>7130</t>
  </si>
  <si>
    <t>Здійснення заходів із землеустрою</t>
  </si>
  <si>
    <t>Субвенція обласному бюджету :</t>
  </si>
  <si>
    <t>Нове будівництво малого групового  будинку по  вул. Маковея в місті Коломиї (Коригування)</t>
  </si>
  <si>
    <t>"Нове будівництво спортивного залу та майстерень Коломийського НВК №9 «Школа-природничо-математичний ліцей» по вул.М.Драгоманова, 1 в м.Коломиї Івано-Франківської області. Коригування РП"</t>
  </si>
  <si>
    <t>"Нове будівництво модульного спортивного залу КУ "Молодіжний центр" в с. Королівка по вул. Спортивна, Коломийського району, Івано - Франківської області" (коригування 2)</t>
  </si>
  <si>
    <t>0617321</t>
  </si>
  <si>
    <t>Нове будівництво спортивного майданчика на території Коломийської філії №3 Коломийського ліцею №4 імені Сергія Лисенка по вул. І. Мазепи, 132 А в м. Коломия, Івано - Франківської області</t>
  </si>
  <si>
    <t>Будівництво спортивного майданчика на території Коломийського ліцею № 5 імені Т. Г. Шевченка на проспекті Михайла Грушевського, 64 в м. Коломия, Івано - Франківської області</t>
  </si>
  <si>
    <t>Нове будівництво спортивного майданчика на території Коломийського ліцею №8 Коломийської міської ради Івано - Франківської області за адресою: м. Коломия, вул. Коновальця, будинок 11</t>
  </si>
  <si>
    <t xml:space="preserve">Нове будівництво транспортабельної модульної котельні Коломийської філії № 20 Коломийського ліцею № 4 ім. Сергія Лисенка Коломийської міської ради Івано-Франківської області по вул. Маковея,16а  у м. Коломия Івано-Франківської області </t>
  </si>
  <si>
    <t>Реконструкція майстерні Коломийської філії № 7 Коломийського ліцею № 5 імені Т. Г. Шевченка під укриття на вул. Карпатська,74 у місті Коломиї Івано - Франківської області</t>
  </si>
  <si>
    <t>1017324</t>
  </si>
  <si>
    <t>7324</t>
  </si>
  <si>
    <t>Будівництво установ та закладів культури</t>
  </si>
  <si>
    <t>Нове будівництво транспортабельної модульної котельні КЗ "Коломийська музична школа №2 імені Г. Грабець" на вул. Чайковського, 22, м. Коломия Івано - Франківської області</t>
  </si>
  <si>
    <t>3117310</t>
  </si>
  <si>
    <t>Будівництво об'єктів житлово-комунального господарства</t>
  </si>
  <si>
    <t>Нове будівництво мостового переходу на автомобільній дорозі О090701 Корнич-Завалля км 2+814 через річку Прут в селі Корнич, Коломийського району, Івано - Франківської області</t>
  </si>
  <si>
    <t>Нове будівництво пішохідного мостового переходу через річку Прут від вулиці Лесі Українки до правого берега річки у селі Іванівці, Коломийського району, Івано - Франківської області</t>
  </si>
  <si>
    <t>3117325</t>
  </si>
  <si>
    <t>Нове будівництво спортивної споруди Елінгу  по вул. Івана Новодворського в м. Коломиї, Івано - Франківської області</t>
  </si>
  <si>
    <t>Нове будівництво спортивного залу на вул. Ольги Кобилянської, 8-А у м. Коломиї, Івано - Франківської області</t>
  </si>
  <si>
    <t>Реконструкція площі в межах вулиць Симона Петлюри, Івана Франка та Січових Стрільців у місті Коломиї</t>
  </si>
  <si>
    <t>Реконструкція нежитлового приміщення на вулиці Лесі Українки, 37 в місті Коломиї Івано-Франківської області</t>
  </si>
  <si>
    <t>Реконструкція нежитлового будинку з надбудовою без зміни зовнішніх геометричних розмірів їхніх фундаментів у плані під багатоквартирний житловий будинок по вул. Гетьмана Івана Мазепи, 262 в м. Коломия, Івано-Франківської області</t>
  </si>
  <si>
    <t xml:space="preserve">Реконструкція нежитлової будівлі по проспекту М.Грушевського,1б в місті Коломиї </t>
  </si>
  <si>
    <t>Реконструкція майстерні (літера «В») під навчальні класи з влаштуванням укриття в Коломийській філії 10 Коломийського ліцею 9 по вул. Січових Стрільців, 30 в м. Коломия, Івано-Франківської області</t>
  </si>
  <si>
    <t xml:space="preserve">Реконструкція берегоукріплення лівого берега р. Прут від моста на с. Н.Вербіж до парку ім. Т.Шевченка в м. Коломиї  </t>
  </si>
  <si>
    <t>2023-2027</t>
  </si>
  <si>
    <r>
      <t>Реконструкція  з надбудовою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нежитлового приміщення на вулиці Мазепи, 4 в місті Коломиї</t>
    </r>
  </si>
  <si>
    <t>Очікуваний рівень готовності проекту  на кінець 2027 року (план), %</t>
  </si>
  <si>
    <t>2023-2024</t>
  </si>
  <si>
    <t>2023-2028</t>
  </si>
  <si>
    <t>2023-2023</t>
  </si>
  <si>
    <t>2023-2025</t>
  </si>
  <si>
    <t>2025-2027</t>
  </si>
  <si>
    <t>Реставраційно-ремонтні роботи нежитлової будівлі  по проспекту М.Грушевського,1 в місті Коломиї (охоронний № 559)</t>
  </si>
  <si>
    <t>Реставраційно-ремонтні роботи будівлі Музею історії міста, що в м.Коломиї по вул.Шухевича, 80 (охоронний № 561)</t>
  </si>
  <si>
    <t>2026-2027</t>
  </si>
  <si>
    <t xml:space="preserve">до рішення виконавчого </t>
  </si>
  <si>
    <t>від_________№___________</t>
  </si>
  <si>
    <t>Керуючий справами виконавчого комітету                                                                                                        Микола АНДРУСЯК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</si>
</sst>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"/>
  </numFmts>
  <fonts count="32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charset val="1"/>
    </font>
    <font>
      <sz val="10"/>
      <color indexed="8"/>
      <name val="Times New Roman"/>
      <family val="1"/>
      <charset val="204"/>
    </font>
    <font>
      <sz val="10"/>
      <color indexed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b/>
      <u/>
      <sz val="9"/>
      <name val="Times New Roman"/>
      <family val="1"/>
    </font>
    <font>
      <b/>
      <u/>
      <sz val="9"/>
      <color indexed="8"/>
      <name val="Times New Roman"/>
      <family val="1"/>
    </font>
    <font>
      <b/>
      <i/>
      <sz val="9"/>
      <color rgb="FF000000"/>
      <name val="Times New Roman"/>
      <family val="1"/>
    </font>
    <font>
      <b/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name val="Arial"/>
      <charset val="204"/>
    </font>
    <font>
      <b/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>
      <alignment vertical="top"/>
    </xf>
    <xf numFmtId="0" fontId="2" fillId="0" borderId="0"/>
    <xf numFmtId="0" fontId="1" fillId="0" borderId="0"/>
    <xf numFmtId="0" fontId="9" fillId="0" borderId="0"/>
    <xf numFmtId="0" fontId="30" fillId="0" borderId="0"/>
  </cellStyleXfs>
  <cellXfs count="120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/>
    <xf numFmtId="4" fontId="6" fillId="0" borderId="0" xfId="0" applyNumberFormat="1" applyFont="1" applyBorder="1"/>
    <xf numFmtId="4" fontId="3" fillId="0" borderId="0" xfId="0" applyNumberFormat="1" applyFont="1" applyBorder="1"/>
    <xf numFmtId="4" fontId="0" fillId="0" borderId="0" xfId="0" applyNumberFormat="1" applyBorder="1"/>
    <xf numFmtId="3" fontId="0" fillId="0" borderId="0" xfId="0" applyNumberFormat="1" applyBorder="1"/>
    <xf numFmtId="3" fontId="7" fillId="0" borderId="0" xfId="0" applyNumberFormat="1" applyFont="1" applyBorder="1"/>
    <xf numFmtId="49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4" fontId="11" fillId="3" borderId="1" xfId="0" applyNumberFormat="1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4" fontId="16" fillId="2" borderId="1" xfId="1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4" fontId="17" fillId="2" borderId="1" xfId="1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/>
    </xf>
    <xf numFmtId="4" fontId="17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20" fillId="2" borderId="1" xfId="3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3" fontId="21" fillId="2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3" fontId="2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/>
    </xf>
    <xf numFmtId="4" fontId="22" fillId="5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 wrapText="1"/>
    </xf>
    <xf numFmtId="4" fontId="22" fillId="5" borderId="1" xfId="1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22" fillId="5" borderId="1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4" fontId="22" fillId="4" borderId="1" xfId="0" applyNumberFormat="1" applyFont="1" applyFill="1" applyBorder="1" applyAlignment="1">
      <alignment horizontal="center" vertical="center" wrapText="1"/>
    </xf>
    <xf numFmtId="1" fontId="17" fillId="2" borderId="1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left" vertical="center" wrapText="1"/>
    </xf>
    <xf numFmtId="0" fontId="18" fillId="7" borderId="1" xfId="0" applyFont="1" applyFill="1" applyBorder="1" applyAlignment="1">
      <alignment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/>
    </xf>
    <xf numFmtId="4" fontId="24" fillId="3" borderId="1" xfId="0" applyNumberFormat="1" applyFont="1" applyFill="1" applyBorder="1" applyAlignment="1">
      <alignment horizontal="left" vertical="center" wrapText="1"/>
    </xf>
    <xf numFmtId="4" fontId="16" fillId="3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vertical="center" wrapText="1"/>
    </xf>
    <xf numFmtId="165" fontId="18" fillId="7" borderId="1" xfId="1" applyNumberFormat="1" applyFont="1" applyFill="1" applyBorder="1" applyAlignment="1">
      <alignment horizontal="left" vertical="center" wrapText="1"/>
    </xf>
    <xf numFmtId="4" fontId="22" fillId="5" borderId="3" xfId="1" applyNumberFormat="1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vertical="center" wrapText="1"/>
    </xf>
    <xf numFmtId="49" fontId="23" fillId="7" borderId="1" xfId="0" applyNumberFormat="1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/>
    </xf>
    <xf numFmtId="3" fontId="16" fillId="2" borderId="1" xfId="0" applyNumberFormat="1" applyFont="1" applyFill="1" applyBorder="1" applyAlignment="1">
      <alignment horizontal="center" vertical="center" wrapText="1"/>
    </xf>
    <xf numFmtId="165" fontId="16" fillId="2" borderId="3" xfId="1" applyNumberFormat="1" applyFont="1" applyFill="1" applyBorder="1" applyAlignment="1">
      <alignment horizontal="left" vertical="center"/>
    </xf>
    <xf numFmtId="4" fontId="16" fillId="2" borderId="3" xfId="0" applyNumberFormat="1" applyFont="1" applyFill="1" applyBorder="1" applyAlignment="1">
      <alignment horizontal="center" vertical="center"/>
    </xf>
    <xf numFmtId="4" fontId="16" fillId="2" borderId="3" xfId="0" applyNumberFormat="1" applyFont="1" applyFill="1" applyBorder="1" applyAlignment="1">
      <alignment horizontal="center" vertical="center" wrapText="1"/>
    </xf>
    <xf numFmtId="4" fontId="16" fillId="2" borderId="3" xfId="1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4" fontId="18" fillId="7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4" fontId="22" fillId="5" borderId="1" xfId="0" applyNumberFormat="1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left" vertical="center" wrapText="1"/>
    </xf>
    <xf numFmtId="165" fontId="18" fillId="0" borderId="1" xfId="1" applyNumberFormat="1" applyFont="1" applyBorder="1" applyAlignment="1">
      <alignment horizontal="left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vertical="center"/>
    </xf>
    <xf numFmtId="0" fontId="29" fillId="5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3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27" fillId="2" borderId="4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center" vertical="center" wrapText="1"/>
    </xf>
    <xf numFmtId="3" fontId="27" fillId="2" borderId="4" xfId="0" applyNumberFormat="1" applyFont="1" applyFill="1" applyBorder="1" applyAlignment="1">
      <alignment horizontal="center" vertical="center" wrapText="1"/>
    </xf>
    <xf numFmtId="3" fontId="27" fillId="2" borderId="3" xfId="0" applyNumberFormat="1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49" fontId="31" fillId="0" borderId="0" xfId="5" applyNumberFormat="1" applyFont="1" applyAlignment="1">
      <alignment horizontal="center"/>
    </xf>
  </cellXfs>
  <cellStyles count="6">
    <cellStyle name="Звичайний_Додаток _ 3 зм_ни 4575" xfId="1"/>
    <cellStyle name="Обычный" xfId="0" builtinId="0"/>
    <cellStyle name="Обычный 2" xfId="2"/>
    <cellStyle name="Обычный 2 2" xfId="4"/>
    <cellStyle name="Обычный 2_Додаток 10" xfId="3"/>
    <cellStyle name="Обычный_shabl_dod_prognoz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1"/>
  <sheetViews>
    <sheetView tabSelected="1" view="pageBreakPreview" topLeftCell="A48" zoomScale="115" zoomScaleNormal="100" zoomScaleSheetLayoutView="115" workbookViewId="0">
      <selection activeCell="N135" sqref="N135"/>
    </sheetView>
  </sheetViews>
  <sheetFormatPr defaultRowHeight="15.75" x14ac:dyDescent="0.2"/>
  <cols>
    <col min="1" max="1" width="9.7109375" style="19" customWidth="1"/>
    <col min="2" max="2" width="9" style="19" customWidth="1"/>
    <col min="3" max="3" width="24.85546875" style="19" customWidth="1"/>
    <col min="4" max="4" width="42.28515625" style="19" customWidth="1"/>
    <col min="5" max="5" width="10.7109375" style="45" customWidth="1"/>
    <col min="6" max="6" width="17" style="50" customWidth="1"/>
    <col min="7" max="7" width="15.7109375" style="51" customWidth="1"/>
    <col min="8" max="8" width="15.140625" style="51" customWidth="1"/>
    <col min="9" max="9" width="15" style="51" customWidth="1"/>
    <col min="10" max="10" width="13.85546875" style="51" customWidth="1"/>
    <col min="11" max="11" width="15.140625" style="51" customWidth="1"/>
    <col min="12" max="12" width="11.85546875" style="20" bestFit="1" customWidth="1"/>
    <col min="15" max="15" width="9.85546875" customWidth="1"/>
    <col min="16" max="16" width="15.5703125" bestFit="1" customWidth="1"/>
    <col min="17" max="20" width="14.28515625" bestFit="1" customWidth="1"/>
    <col min="21" max="21" width="15.42578125" bestFit="1" customWidth="1"/>
    <col min="22" max="22" width="9.42578125" bestFit="1" customWidth="1"/>
  </cols>
  <sheetData>
    <row r="1" spans="1:12" x14ac:dyDescent="0.2">
      <c r="A1" s="10"/>
      <c r="B1" s="10"/>
      <c r="C1" s="10"/>
      <c r="D1" s="10"/>
      <c r="E1" s="41"/>
      <c r="F1" s="48"/>
      <c r="G1" s="49"/>
      <c r="H1" s="49"/>
      <c r="I1" s="109"/>
      <c r="J1" s="109" t="s">
        <v>6</v>
      </c>
      <c r="K1" s="49"/>
      <c r="L1" s="18"/>
    </row>
    <row r="2" spans="1:12" x14ac:dyDescent="0.2">
      <c r="A2" s="10"/>
      <c r="B2" s="10"/>
      <c r="C2" s="10"/>
      <c r="D2" s="10"/>
      <c r="E2" s="41"/>
      <c r="F2" s="48"/>
      <c r="G2" s="49"/>
      <c r="H2" s="49"/>
      <c r="I2" s="109"/>
      <c r="J2" s="109" t="s">
        <v>116</v>
      </c>
      <c r="K2" s="49"/>
      <c r="L2" s="18"/>
    </row>
    <row r="3" spans="1:12" ht="18" customHeight="1" x14ac:dyDescent="0.2">
      <c r="A3" s="10"/>
      <c r="B3" s="10"/>
      <c r="C3" s="10"/>
      <c r="D3" s="10"/>
      <c r="E3" s="41"/>
      <c r="F3" s="48"/>
      <c r="G3" s="49"/>
      <c r="H3" s="49"/>
      <c r="I3" s="109"/>
      <c r="J3" s="109" t="s">
        <v>1</v>
      </c>
      <c r="K3" s="49"/>
      <c r="L3" s="18"/>
    </row>
    <row r="4" spans="1:12" ht="19.5" customHeight="1" x14ac:dyDescent="0.2">
      <c r="A4" s="10"/>
      <c r="B4" s="10"/>
      <c r="C4" s="10"/>
      <c r="D4" s="10"/>
      <c r="E4" s="41"/>
      <c r="F4" s="48"/>
      <c r="G4" s="49"/>
      <c r="H4" s="49"/>
      <c r="I4" s="109"/>
      <c r="J4" s="110" t="s">
        <v>117</v>
      </c>
      <c r="K4" s="110"/>
      <c r="L4" s="108"/>
    </row>
    <row r="5" spans="1:12" ht="12.75" customHeight="1" x14ac:dyDescent="0.2">
      <c r="A5" s="10"/>
      <c r="B5" s="10"/>
      <c r="C5" s="10"/>
      <c r="D5" s="10"/>
      <c r="E5" s="41"/>
      <c r="F5" s="48"/>
      <c r="G5" s="49"/>
      <c r="H5" s="49"/>
      <c r="I5" s="49"/>
      <c r="J5" s="49"/>
      <c r="K5" s="49"/>
      <c r="L5" s="18"/>
    </row>
    <row r="6" spans="1:12" x14ac:dyDescent="0.2">
      <c r="A6" s="10"/>
      <c r="B6" s="10"/>
      <c r="C6" s="10"/>
      <c r="D6" s="10"/>
      <c r="E6" s="41"/>
      <c r="F6" s="48"/>
      <c r="G6" s="49"/>
      <c r="H6" s="49"/>
      <c r="I6" s="49"/>
      <c r="J6" s="49"/>
      <c r="K6" s="49"/>
      <c r="L6" s="18"/>
    </row>
    <row r="7" spans="1:12" x14ac:dyDescent="0.2">
      <c r="A7" s="111" t="s">
        <v>7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</row>
    <row r="8" spans="1:12" x14ac:dyDescent="0.2">
      <c r="A8" s="9" t="s">
        <v>0</v>
      </c>
      <c r="B8" s="10"/>
      <c r="C8" s="10"/>
      <c r="D8" s="10"/>
      <c r="E8" s="41"/>
      <c r="F8" s="48"/>
      <c r="G8" s="49"/>
      <c r="H8" s="49"/>
      <c r="I8" s="49"/>
      <c r="J8" s="49"/>
      <c r="K8" s="49"/>
      <c r="L8" s="18"/>
    </row>
    <row r="9" spans="1:12" x14ac:dyDescent="0.2">
      <c r="A9" s="10" t="s">
        <v>8</v>
      </c>
      <c r="B9" s="10"/>
      <c r="C9" s="10"/>
      <c r="D9" s="10"/>
      <c r="E9" s="41"/>
      <c r="F9" s="48"/>
      <c r="G9" s="49"/>
      <c r="H9" s="49"/>
      <c r="I9" s="49"/>
      <c r="J9" s="49"/>
      <c r="K9" s="49"/>
      <c r="L9" s="18" t="s">
        <v>9</v>
      </c>
    </row>
    <row r="10" spans="1:12" ht="127.5" customHeight="1" x14ac:dyDescent="0.2">
      <c r="A10" s="112" t="s">
        <v>43</v>
      </c>
      <c r="B10" s="114" t="s">
        <v>2</v>
      </c>
      <c r="C10" s="114" t="s">
        <v>3</v>
      </c>
      <c r="D10" s="114" t="s">
        <v>4</v>
      </c>
      <c r="E10" s="112" t="s">
        <v>44</v>
      </c>
      <c r="F10" s="115" t="s">
        <v>5</v>
      </c>
      <c r="G10" s="116" t="s">
        <v>46</v>
      </c>
      <c r="H10" s="116" t="s">
        <v>47</v>
      </c>
      <c r="I10" s="116" t="s">
        <v>48</v>
      </c>
      <c r="J10" s="116" t="s">
        <v>49</v>
      </c>
      <c r="K10" s="116" t="s">
        <v>50</v>
      </c>
      <c r="L10" s="112" t="s">
        <v>107</v>
      </c>
    </row>
    <row r="11" spans="1:12" ht="23.25" hidden="1" customHeight="1" x14ac:dyDescent="0.2">
      <c r="A11" s="113"/>
      <c r="B11" s="114"/>
      <c r="C11" s="114"/>
      <c r="D11" s="114"/>
      <c r="E11" s="113"/>
      <c r="F11" s="115"/>
      <c r="G11" s="117"/>
      <c r="H11" s="117"/>
      <c r="I11" s="117"/>
      <c r="J11" s="117"/>
      <c r="K11" s="117"/>
      <c r="L11" s="118"/>
    </row>
    <row r="12" spans="1:12" ht="15" x14ac:dyDescent="0.2">
      <c r="A12" s="11">
        <v>1</v>
      </c>
      <c r="B12" s="11">
        <v>2</v>
      </c>
      <c r="C12" s="11">
        <v>3</v>
      </c>
      <c r="D12" s="11">
        <v>4</v>
      </c>
      <c r="E12" s="42">
        <v>5</v>
      </c>
      <c r="F12" s="43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1">
        <v>12</v>
      </c>
    </row>
    <row r="13" spans="1:12" ht="21" customHeight="1" x14ac:dyDescent="0.2">
      <c r="A13" s="13"/>
      <c r="B13" s="13"/>
      <c r="C13" s="14" t="s">
        <v>10</v>
      </c>
      <c r="D13" s="15"/>
      <c r="E13" s="44"/>
      <c r="F13" s="23">
        <f>F14+F18+F24+F30+F33</f>
        <v>38438598</v>
      </c>
      <c r="G13" s="23">
        <f t="shared" ref="G13:K13" si="0">G14+G18+G24+G30+G33</f>
        <v>6308597.9999999991</v>
      </c>
      <c r="H13" s="23">
        <f t="shared" si="0"/>
        <v>1430000</v>
      </c>
      <c r="I13" s="23">
        <f t="shared" si="0"/>
        <v>10100000</v>
      </c>
      <c r="J13" s="23">
        <f t="shared" si="0"/>
        <v>8600000</v>
      </c>
      <c r="K13" s="23">
        <f t="shared" si="0"/>
        <v>12000000</v>
      </c>
      <c r="L13" s="44"/>
    </row>
    <row r="14" spans="1:12" ht="108" x14ac:dyDescent="0.2">
      <c r="A14" s="64" t="s">
        <v>63</v>
      </c>
      <c r="B14" s="64" t="s">
        <v>64</v>
      </c>
      <c r="C14" s="65" t="s">
        <v>65</v>
      </c>
      <c r="D14" s="60"/>
      <c r="E14" s="26"/>
      <c r="F14" s="31">
        <f>SUM(F15:F16)</f>
        <v>21019326</v>
      </c>
      <c r="G14" s="31">
        <f>SUM(G15:G16)</f>
        <v>4919325.9999999991</v>
      </c>
      <c r="H14" s="31">
        <f t="shared" ref="H14:K14" si="1">SUM(H15:H16)</f>
        <v>1000000</v>
      </c>
      <c r="I14" s="31">
        <f t="shared" si="1"/>
        <v>5100000</v>
      </c>
      <c r="J14" s="31">
        <f t="shared" si="1"/>
        <v>5000000</v>
      </c>
      <c r="K14" s="31">
        <f t="shared" si="1"/>
        <v>5000000</v>
      </c>
      <c r="L14" s="26"/>
    </row>
    <row r="15" spans="1:12" ht="24" x14ac:dyDescent="0.2">
      <c r="A15" s="56"/>
      <c r="B15" s="56"/>
      <c r="C15" s="56"/>
      <c r="D15" s="66" t="s">
        <v>79</v>
      </c>
      <c r="E15" s="26" t="s">
        <v>105</v>
      </c>
      <c r="F15" s="27">
        <f>1239257+I15+J15+K15</f>
        <v>16339257</v>
      </c>
      <c r="G15" s="57">
        <f>49575+189682</f>
        <v>239257</v>
      </c>
      <c r="H15" s="27">
        <v>1000000</v>
      </c>
      <c r="I15" s="27">
        <f>11940000-6940000+100000</f>
        <v>5100000</v>
      </c>
      <c r="J15" s="27">
        <v>5000000</v>
      </c>
      <c r="K15" s="27">
        <v>5000000</v>
      </c>
      <c r="L15" s="26">
        <v>100</v>
      </c>
    </row>
    <row r="16" spans="1:12" ht="24" x14ac:dyDescent="0.2">
      <c r="A16" s="56"/>
      <c r="B16" s="56"/>
      <c r="C16" s="56"/>
      <c r="D16" s="67" t="s">
        <v>66</v>
      </c>
      <c r="E16" s="26">
        <v>2023</v>
      </c>
      <c r="F16" s="27">
        <v>4680069</v>
      </c>
      <c r="G16" s="68">
        <f>5000000-29899.16+5082+0.3-295114-0.36+0.22</f>
        <v>4680068.9999999991</v>
      </c>
      <c r="H16" s="27"/>
      <c r="I16" s="27"/>
      <c r="J16" s="27"/>
      <c r="K16" s="27"/>
      <c r="L16" s="26">
        <v>100</v>
      </c>
    </row>
    <row r="17" spans="1:12" ht="9" customHeight="1" x14ac:dyDescent="0.2">
      <c r="A17" s="56"/>
      <c r="B17" s="56"/>
      <c r="C17" s="56"/>
      <c r="D17" s="60"/>
      <c r="E17" s="26"/>
      <c r="F17" s="27"/>
      <c r="G17" s="29"/>
      <c r="H17" s="27"/>
      <c r="I17" s="27"/>
      <c r="J17" s="27"/>
      <c r="K17" s="27"/>
      <c r="L17" s="26"/>
    </row>
    <row r="18" spans="1:12" ht="24" x14ac:dyDescent="0.2">
      <c r="A18" s="54" t="s">
        <v>11</v>
      </c>
      <c r="B18" s="69">
        <v>7321</v>
      </c>
      <c r="C18" s="61" t="s">
        <v>12</v>
      </c>
      <c r="D18" s="56"/>
      <c r="E18" s="26"/>
      <c r="F18" s="28">
        <f t="shared" ref="F18:K18" si="2">SUM(F19:F22)</f>
        <v>1419272</v>
      </c>
      <c r="G18" s="28">
        <f t="shared" si="2"/>
        <v>1389272</v>
      </c>
      <c r="H18" s="28">
        <f t="shared" si="2"/>
        <v>30000</v>
      </c>
      <c r="I18" s="28">
        <f t="shared" si="2"/>
        <v>0</v>
      </c>
      <c r="J18" s="28">
        <f t="shared" si="2"/>
        <v>0</v>
      </c>
      <c r="K18" s="28">
        <f t="shared" si="2"/>
        <v>0</v>
      </c>
      <c r="L18" s="26"/>
    </row>
    <row r="19" spans="1:12" ht="60" x14ac:dyDescent="0.2">
      <c r="A19" s="54"/>
      <c r="B19" s="69"/>
      <c r="C19" s="61"/>
      <c r="D19" s="70" t="s">
        <v>80</v>
      </c>
      <c r="E19" s="26">
        <v>2024</v>
      </c>
      <c r="F19" s="27">
        <v>30000</v>
      </c>
      <c r="G19" s="28"/>
      <c r="H19" s="27">
        <v>30000</v>
      </c>
      <c r="I19" s="28"/>
      <c r="J19" s="28"/>
      <c r="K19" s="28"/>
      <c r="L19" s="26">
        <v>100</v>
      </c>
    </row>
    <row r="20" spans="1:12" ht="9" customHeight="1" x14ac:dyDescent="0.2">
      <c r="A20" s="54"/>
      <c r="B20" s="69"/>
      <c r="C20" s="61"/>
      <c r="D20" s="56"/>
      <c r="E20" s="26"/>
      <c r="F20" s="28"/>
      <c r="G20" s="28"/>
      <c r="H20" s="28"/>
      <c r="I20" s="28"/>
      <c r="J20" s="28"/>
      <c r="K20" s="28"/>
      <c r="L20" s="26"/>
    </row>
    <row r="21" spans="1:12" ht="36" x14ac:dyDescent="0.2">
      <c r="A21" s="56"/>
      <c r="B21" s="56"/>
      <c r="C21" s="56"/>
      <c r="D21" s="66" t="s">
        <v>67</v>
      </c>
      <c r="E21" s="26">
        <v>2023</v>
      </c>
      <c r="F21" s="62">
        <f>24986</f>
        <v>24986</v>
      </c>
      <c r="G21" s="62">
        <f>24986</f>
        <v>24986</v>
      </c>
      <c r="H21" s="27"/>
      <c r="I21" s="27"/>
      <c r="J21" s="27"/>
      <c r="K21" s="27"/>
      <c r="L21" s="26">
        <v>100</v>
      </c>
    </row>
    <row r="22" spans="1:12" ht="36" x14ac:dyDescent="0.2">
      <c r="A22" s="56"/>
      <c r="B22" s="56"/>
      <c r="C22" s="56"/>
      <c r="D22" s="66" t="s">
        <v>68</v>
      </c>
      <c r="E22" s="26">
        <v>2023</v>
      </c>
      <c r="F22" s="62">
        <f>24286+1340000</f>
        <v>1364286</v>
      </c>
      <c r="G22" s="62">
        <f>24286+1340000</f>
        <v>1364286</v>
      </c>
      <c r="H22" s="27"/>
      <c r="I22" s="27"/>
      <c r="J22" s="27"/>
      <c r="K22" s="27"/>
      <c r="L22" s="26">
        <v>100</v>
      </c>
    </row>
    <row r="23" spans="1:12" ht="12.75" x14ac:dyDescent="0.2">
      <c r="A23" s="56"/>
      <c r="B23" s="56"/>
      <c r="C23" s="56"/>
      <c r="D23" s="56"/>
      <c r="E23" s="26"/>
      <c r="F23" s="27"/>
      <c r="G23" s="27"/>
      <c r="H23" s="27"/>
      <c r="I23" s="27"/>
      <c r="J23" s="27"/>
      <c r="K23" s="27"/>
      <c r="L23" s="26"/>
    </row>
    <row r="24" spans="1:12" ht="24" hidden="1" x14ac:dyDescent="0.2">
      <c r="A24" s="54" t="s">
        <v>13</v>
      </c>
      <c r="B24" s="38" t="s">
        <v>14</v>
      </c>
      <c r="C24" s="59" t="s">
        <v>15</v>
      </c>
      <c r="D24" s="56"/>
      <c r="E24" s="26"/>
      <c r="F24" s="28">
        <f>SUM(F25:F28)</f>
        <v>0</v>
      </c>
      <c r="G24" s="28">
        <f t="shared" ref="G24:K24" si="3">SUM(G25:G28)</f>
        <v>0</v>
      </c>
      <c r="H24" s="28">
        <f t="shared" si="3"/>
        <v>0</v>
      </c>
      <c r="I24" s="28">
        <f t="shared" si="3"/>
        <v>0</v>
      </c>
      <c r="J24" s="28">
        <f t="shared" si="3"/>
        <v>0</v>
      </c>
      <c r="K24" s="28">
        <f t="shared" si="3"/>
        <v>0</v>
      </c>
      <c r="L24" s="26"/>
    </row>
    <row r="25" spans="1:12" ht="12.75" hidden="1" x14ac:dyDescent="0.2">
      <c r="A25" s="56"/>
      <c r="B25" s="56"/>
      <c r="C25" s="56"/>
      <c r="D25" s="58"/>
      <c r="E25" s="26"/>
      <c r="F25" s="27"/>
      <c r="G25" s="29"/>
      <c r="H25" s="29"/>
      <c r="I25" s="27"/>
      <c r="J25" s="27"/>
      <c r="K25" s="27"/>
      <c r="L25" s="26"/>
    </row>
    <row r="26" spans="1:12" ht="12.75" hidden="1" x14ac:dyDescent="0.2">
      <c r="A26" s="56"/>
      <c r="B26" s="56"/>
      <c r="C26" s="56"/>
      <c r="D26" s="60"/>
      <c r="E26" s="26"/>
      <c r="F26" s="27"/>
      <c r="G26" s="29"/>
      <c r="H26" s="29"/>
      <c r="I26" s="27"/>
      <c r="J26" s="27"/>
      <c r="K26" s="27"/>
      <c r="L26" s="26"/>
    </row>
    <row r="27" spans="1:12" ht="12.75" hidden="1" x14ac:dyDescent="0.2">
      <c r="A27" s="56"/>
      <c r="B27" s="56"/>
      <c r="C27" s="56"/>
      <c r="D27" s="60"/>
      <c r="E27" s="26"/>
      <c r="F27" s="27"/>
      <c r="G27" s="29"/>
      <c r="H27" s="29"/>
      <c r="I27" s="27"/>
      <c r="J27" s="27"/>
      <c r="K27" s="27"/>
      <c r="L27" s="26"/>
    </row>
    <row r="28" spans="1:12" ht="12.75" hidden="1" x14ac:dyDescent="0.2">
      <c r="A28" s="56"/>
      <c r="B28" s="56"/>
      <c r="C28" s="56"/>
      <c r="D28" s="60"/>
      <c r="E28" s="26"/>
      <c r="F28" s="27"/>
      <c r="G28" s="29"/>
      <c r="H28" s="29"/>
      <c r="I28" s="27"/>
      <c r="J28" s="27"/>
      <c r="K28" s="27"/>
      <c r="L28" s="26"/>
    </row>
    <row r="29" spans="1:12" ht="12.75" hidden="1" x14ac:dyDescent="0.2">
      <c r="A29" s="56"/>
      <c r="B29" s="56"/>
      <c r="C29" s="56"/>
      <c r="D29" s="56"/>
      <c r="E29" s="26"/>
      <c r="F29" s="27"/>
      <c r="G29" s="27"/>
      <c r="H29" s="27"/>
      <c r="I29" s="27"/>
      <c r="J29" s="27"/>
      <c r="K29" s="27"/>
      <c r="L29" s="26"/>
    </row>
    <row r="30" spans="1:12" ht="36" x14ac:dyDescent="0.2">
      <c r="A30" s="54" t="s">
        <v>16</v>
      </c>
      <c r="B30" s="38" t="s">
        <v>17</v>
      </c>
      <c r="C30" s="59" t="s">
        <v>18</v>
      </c>
      <c r="D30" s="56"/>
      <c r="E30" s="26"/>
      <c r="F30" s="28">
        <f t="shared" ref="F30:K30" si="4">SUM(F31:F32)</f>
        <v>400000</v>
      </c>
      <c r="G30" s="28">
        <f t="shared" si="4"/>
        <v>0</v>
      </c>
      <c r="H30" s="28">
        <f t="shared" si="4"/>
        <v>400000</v>
      </c>
      <c r="I30" s="28">
        <f t="shared" si="4"/>
        <v>0</v>
      </c>
      <c r="J30" s="28">
        <f t="shared" si="4"/>
        <v>0</v>
      </c>
      <c r="K30" s="28">
        <f t="shared" si="4"/>
        <v>0</v>
      </c>
      <c r="L30" s="26"/>
    </row>
    <row r="31" spans="1:12" ht="48" x14ac:dyDescent="0.2">
      <c r="A31" s="56"/>
      <c r="B31" s="56"/>
      <c r="C31" s="56"/>
      <c r="D31" s="71" t="s">
        <v>81</v>
      </c>
      <c r="E31" s="26">
        <v>2024</v>
      </c>
      <c r="F31" s="27">
        <v>400000</v>
      </c>
      <c r="G31" s="30"/>
      <c r="H31" s="27">
        <v>400000</v>
      </c>
      <c r="I31" s="27"/>
      <c r="J31" s="27"/>
      <c r="K31" s="27"/>
      <c r="L31" s="26">
        <v>100</v>
      </c>
    </row>
    <row r="32" spans="1:12" ht="12.75" x14ac:dyDescent="0.2">
      <c r="A32" s="56"/>
      <c r="B32" s="56"/>
      <c r="C32" s="56"/>
      <c r="D32" s="60"/>
      <c r="E32" s="26"/>
      <c r="F32" s="27"/>
      <c r="G32" s="30"/>
      <c r="H32" s="30"/>
      <c r="I32" s="27"/>
      <c r="J32" s="27"/>
      <c r="K32" s="27"/>
      <c r="L32" s="26"/>
    </row>
    <row r="33" spans="1:12" ht="36" x14ac:dyDescent="0.2">
      <c r="A33" s="54" t="s">
        <v>19</v>
      </c>
      <c r="B33" s="72">
        <v>7340</v>
      </c>
      <c r="C33" s="61" t="s">
        <v>20</v>
      </c>
      <c r="D33" s="56"/>
      <c r="E33" s="26"/>
      <c r="F33" s="28">
        <f t="shared" ref="F33:K33" si="5">SUM(F34:F36)</f>
        <v>15600000</v>
      </c>
      <c r="G33" s="28">
        <f t="shared" si="5"/>
        <v>0</v>
      </c>
      <c r="H33" s="28">
        <f t="shared" si="5"/>
        <v>0</v>
      </c>
      <c r="I33" s="28">
        <f t="shared" si="5"/>
        <v>5000000</v>
      </c>
      <c r="J33" s="28">
        <f t="shared" si="5"/>
        <v>3600000</v>
      </c>
      <c r="K33" s="28">
        <f t="shared" si="5"/>
        <v>7000000</v>
      </c>
      <c r="L33" s="26"/>
    </row>
    <row r="34" spans="1:12" ht="36" x14ac:dyDescent="0.2">
      <c r="A34" s="56"/>
      <c r="B34" s="56"/>
      <c r="C34" s="56"/>
      <c r="D34" s="107" t="s">
        <v>113</v>
      </c>
      <c r="E34" s="26" t="s">
        <v>112</v>
      </c>
      <c r="F34" s="27">
        <v>9000000</v>
      </c>
      <c r="G34" s="29"/>
      <c r="H34" s="27"/>
      <c r="I34" s="27">
        <v>5000000</v>
      </c>
      <c r="J34" s="27">
        <v>2000000</v>
      </c>
      <c r="K34" s="27">
        <v>2000000</v>
      </c>
      <c r="L34" s="26">
        <v>100</v>
      </c>
    </row>
    <row r="35" spans="1:12" ht="12.75" hidden="1" x14ac:dyDescent="0.2">
      <c r="A35" s="56"/>
      <c r="B35" s="56"/>
      <c r="C35" s="56"/>
      <c r="D35" s="60"/>
      <c r="E35" s="26"/>
      <c r="F35" s="27"/>
      <c r="G35" s="29"/>
      <c r="H35" s="27"/>
      <c r="I35" s="27"/>
      <c r="J35" s="27"/>
      <c r="K35" s="27"/>
      <c r="L35" s="73"/>
    </row>
    <row r="36" spans="1:12" ht="36" x14ac:dyDescent="0.2">
      <c r="A36" s="56"/>
      <c r="B36" s="56"/>
      <c r="C36" s="56"/>
      <c r="D36" s="107" t="s">
        <v>114</v>
      </c>
      <c r="E36" s="26" t="s">
        <v>115</v>
      </c>
      <c r="F36" s="27">
        <f>6600000</f>
        <v>6600000</v>
      </c>
      <c r="G36" s="29"/>
      <c r="H36" s="27"/>
      <c r="I36" s="27"/>
      <c r="J36" s="27">
        <f>3000000-1400000</f>
        <v>1600000</v>
      </c>
      <c r="K36" s="27">
        <v>5000000</v>
      </c>
      <c r="L36" s="26">
        <v>100</v>
      </c>
    </row>
    <row r="37" spans="1:12" ht="12.75" hidden="1" x14ac:dyDescent="0.2">
      <c r="A37" s="56"/>
      <c r="B37" s="56"/>
      <c r="C37" s="56"/>
      <c r="D37" s="56"/>
      <c r="E37" s="26"/>
      <c r="F37" s="27"/>
      <c r="G37" s="27"/>
      <c r="H37" s="27"/>
      <c r="I37" s="27"/>
      <c r="J37" s="27"/>
      <c r="K37" s="27"/>
      <c r="L37" s="26"/>
    </row>
    <row r="38" spans="1:12" ht="12.75" x14ac:dyDescent="0.2">
      <c r="A38" s="56"/>
      <c r="B38" s="56"/>
      <c r="C38" s="56"/>
      <c r="D38" s="56"/>
      <c r="E38" s="26"/>
      <c r="F38" s="27"/>
      <c r="G38" s="27"/>
      <c r="H38" s="27"/>
      <c r="I38" s="27"/>
      <c r="J38" s="27"/>
      <c r="K38" s="27"/>
      <c r="L38" s="26"/>
    </row>
    <row r="39" spans="1:12" ht="22.5" customHeight="1" x14ac:dyDescent="0.2">
      <c r="A39" s="78"/>
      <c r="B39" s="78"/>
      <c r="C39" s="79" t="s">
        <v>28</v>
      </c>
      <c r="D39" s="78"/>
      <c r="E39" s="32"/>
      <c r="F39" s="33">
        <f>F40</f>
        <v>7200000</v>
      </c>
      <c r="G39" s="33">
        <f t="shared" ref="G39:K39" si="6">G40</f>
        <v>0</v>
      </c>
      <c r="H39" s="33">
        <f t="shared" si="6"/>
        <v>7200000</v>
      </c>
      <c r="I39" s="33">
        <f t="shared" si="6"/>
        <v>0</v>
      </c>
      <c r="J39" s="33">
        <f t="shared" si="6"/>
        <v>0</v>
      </c>
      <c r="K39" s="33">
        <f t="shared" si="6"/>
        <v>0</v>
      </c>
      <c r="L39" s="80"/>
    </row>
    <row r="40" spans="1:12" ht="24" x14ac:dyDescent="0.2">
      <c r="A40" s="54" t="s">
        <v>82</v>
      </c>
      <c r="B40" s="74">
        <v>7321</v>
      </c>
      <c r="C40" s="75" t="s">
        <v>12</v>
      </c>
      <c r="D40" s="58"/>
      <c r="E40" s="24"/>
      <c r="F40" s="25">
        <f>SUM(F41:F46)</f>
        <v>7200000</v>
      </c>
      <c r="G40" s="25">
        <f t="shared" ref="G40:K40" si="7">SUM(G41:G46)</f>
        <v>0</v>
      </c>
      <c r="H40" s="25">
        <f t="shared" si="7"/>
        <v>7200000</v>
      </c>
      <c r="I40" s="25">
        <f t="shared" si="7"/>
        <v>0</v>
      </c>
      <c r="J40" s="25">
        <f t="shared" si="7"/>
        <v>0</v>
      </c>
      <c r="K40" s="25">
        <f t="shared" si="7"/>
        <v>0</v>
      </c>
      <c r="L40" s="26">
        <v>100</v>
      </c>
    </row>
    <row r="41" spans="1:12" ht="48" x14ac:dyDescent="0.2">
      <c r="A41" s="56"/>
      <c r="B41" s="56"/>
      <c r="C41" s="56"/>
      <c r="D41" s="85" t="s">
        <v>83</v>
      </c>
      <c r="E41" s="24">
        <v>2024</v>
      </c>
      <c r="F41" s="84">
        <f>1500000</f>
        <v>1500000</v>
      </c>
      <c r="G41" s="30"/>
      <c r="H41" s="84">
        <f>1500000</f>
        <v>1500000</v>
      </c>
      <c r="I41" s="30"/>
      <c r="J41" s="30"/>
      <c r="K41" s="30"/>
      <c r="L41" s="26">
        <v>100</v>
      </c>
    </row>
    <row r="42" spans="1:12" ht="48" x14ac:dyDescent="0.2">
      <c r="A42" s="56"/>
      <c r="B42" s="56"/>
      <c r="C42" s="56"/>
      <c r="D42" s="85" t="s">
        <v>84</v>
      </c>
      <c r="E42" s="24">
        <v>2024</v>
      </c>
      <c r="F42" s="84">
        <f>1500000</f>
        <v>1500000</v>
      </c>
      <c r="G42" s="30"/>
      <c r="H42" s="84">
        <f>1500000</f>
        <v>1500000</v>
      </c>
      <c r="I42" s="30"/>
      <c r="J42" s="30"/>
      <c r="K42" s="30"/>
      <c r="L42" s="26">
        <v>100</v>
      </c>
    </row>
    <row r="43" spans="1:12" ht="48" x14ac:dyDescent="0.2">
      <c r="A43" s="56"/>
      <c r="B43" s="56"/>
      <c r="C43" s="56"/>
      <c r="D43" s="85" t="s">
        <v>85</v>
      </c>
      <c r="E43" s="24">
        <v>2024</v>
      </c>
      <c r="F43" s="84">
        <f>1500000</f>
        <v>1500000</v>
      </c>
      <c r="G43" s="30"/>
      <c r="H43" s="84">
        <f>1500000</f>
        <v>1500000</v>
      </c>
      <c r="I43" s="30"/>
      <c r="J43" s="30"/>
      <c r="K43" s="30"/>
      <c r="L43" s="26">
        <v>100</v>
      </c>
    </row>
    <row r="44" spans="1:12" ht="60" x14ac:dyDescent="0.2">
      <c r="A44" s="56"/>
      <c r="B44" s="56"/>
      <c r="C44" s="56"/>
      <c r="D44" s="86" t="s">
        <v>86</v>
      </c>
      <c r="E44" s="24">
        <v>2024</v>
      </c>
      <c r="F44" s="84">
        <f>2200000</f>
        <v>2200000</v>
      </c>
      <c r="G44" s="30"/>
      <c r="H44" s="84">
        <f>2200000</f>
        <v>2200000</v>
      </c>
      <c r="I44" s="30"/>
      <c r="J44" s="30"/>
      <c r="K44" s="30"/>
      <c r="L44" s="26">
        <v>100</v>
      </c>
    </row>
    <row r="45" spans="1:12" ht="12.75" x14ac:dyDescent="0.2">
      <c r="A45" s="56"/>
      <c r="B45" s="56"/>
      <c r="C45" s="56"/>
      <c r="D45" s="58"/>
      <c r="E45" s="24"/>
      <c r="F45" s="30"/>
      <c r="G45" s="30"/>
      <c r="H45" s="30"/>
      <c r="I45" s="30"/>
      <c r="J45" s="30"/>
      <c r="K45" s="30"/>
      <c r="L45" s="26"/>
    </row>
    <row r="46" spans="1:12" ht="48" x14ac:dyDescent="0.2">
      <c r="A46" s="56"/>
      <c r="B46" s="56"/>
      <c r="C46" s="56"/>
      <c r="D46" s="85" t="s">
        <v>87</v>
      </c>
      <c r="E46" s="24">
        <v>2024</v>
      </c>
      <c r="F46" s="30">
        <v>500000</v>
      </c>
      <c r="G46" s="30"/>
      <c r="H46" s="30">
        <v>500000</v>
      </c>
      <c r="I46" s="30"/>
      <c r="J46" s="30"/>
      <c r="K46" s="30"/>
      <c r="L46" s="26">
        <v>100</v>
      </c>
    </row>
    <row r="47" spans="1:12" ht="12.75" x14ac:dyDescent="0.2">
      <c r="A47" s="56"/>
      <c r="B47" s="56"/>
      <c r="C47" s="56"/>
      <c r="D47" s="56"/>
      <c r="E47" s="26"/>
      <c r="F47" s="27"/>
      <c r="G47" s="27"/>
      <c r="H47" s="27"/>
      <c r="I47" s="27"/>
      <c r="J47" s="27"/>
      <c r="K47" s="27"/>
      <c r="L47" s="26"/>
    </row>
    <row r="48" spans="1:12" ht="28.5" customHeight="1" x14ac:dyDescent="0.2">
      <c r="A48" s="78"/>
      <c r="B48" s="78"/>
      <c r="C48" s="79" t="s">
        <v>51</v>
      </c>
      <c r="D48" s="78"/>
      <c r="E48" s="34"/>
      <c r="F48" s="33">
        <f>F49+F55+F60</f>
        <v>132349512</v>
      </c>
      <c r="G48" s="33">
        <f t="shared" ref="G48:K48" si="8">G49+G55+G60</f>
        <v>170000</v>
      </c>
      <c r="H48" s="33">
        <f t="shared" si="8"/>
        <v>500000</v>
      </c>
      <c r="I48" s="33">
        <f t="shared" si="8"/>
        <v>2000000</v>
      </c>
      <c r="J48" s="33">
        <f t="shared" si="8"/>
        <v>2000000</v>
      </c>
      <c r="K48" s="33">
        <f t="shared" si="8"/>
        <v>2500000</v>
      </c>
      <c r="L48" s="80"/>
    </row>
    <row r="49" spans="1:12" ht="42" hidden="1" customHeight="1" x14ac:dyDescent="0.2">
      <c r="A49" s="87" t="s">
        <v>21</v>
      </c>
      <c r="B49" s="54" t="s">
        <v>22</v>
      </c>
      <c r="C49" s="61" t="s">
        <v>23</v>
      </c>
      <c r="D49" s="56"/>
      <c r="E49" s="26"/>
      <c r="F49" s="28">
        <f t="shared" ref="F49:K49" si="9">SUM(F50:F53)</f>
        <v>0</v>
      </c>
      <c r="G49" s="28">
        <f t="shared" si="9"/>
        <v>0</v>
      </c>
      <c r="H49" s="28">
        <f t="shared" si="9"/>
        <v>0</v>
      </c>
      <c r="I49" s="28">
        <f t="shared" si="9"/>
        <v>0</v>
      </c>
      <c r="J49" s="28">
        <f t="shared" si="9"/>
        <v>0</v>
      </c>
      <c r="K49" s="28">
        <f t="shared" si="9"/>
        <v>0</v>
      </c>
      <c r="L49" s="27"/>
    </row>
    <row r="50" spans="1:12" ht="21" hidden="1" customHeight="1" x14ac:dyDescent="0.2">
      <c r="A50" s="56"/>
      <c r="B50" s="56"/>
      <c r="C50" s="56"/>
      <c r="D50" s="58"/>
      <c r="E50" s="26"/>
      <c r="F50" s="27"/>
      <c r="G50" s="27"/>
      <c r="H50" s="27"/>
      <c r="I50" s="27"/>
      <c r="J50" s="27"/>
      <c r="K50" s="27"/>
      <c r="L50" s="27"/>
    </row>
    <row r="51" spans="1:12" ht="22.5" hidden="1" customHeight="1" x14ac:dyDescent="0.2">
      <c r="A51" s="56"/>
      <c r="B51" s="56"/>
      <c r="C51" s="56"/>
      <c r="D51" s="60"/>
      <c r="E51" s="26"/>
      <c r="F51" s="27"/>
      <c r="G51" s="27"/>
      <c r="H51" s="27"/>
      <c r="I51" s="27"/>
      <c r="J51" s="27"/>
      <c r="K51" s="27"/>
      <c r="L51" s="81"/>
    </row>
    <row r="52" spans="1:12" ht="36" hidden="1" customHeight="1" x14ac:dyDescent="0.2">
      <c r="A52" s="56"/>
      <c r="B52" s="56"/>
      <c r="C52" s="56"/>
      <c r="D52" s="60"/>
      <c r="E52" s="26"/>
      <c r="F52" s="27"/>
      <c r="G52" s="27"/>
      <c r="H52" s="27"/>
      <c r="I52" s="27"/>
      <c r="J52" s="27"/>
      <c r="K52" s="27"/>
      <c r="L52" s="81"/>
    </row>
    <row r="53" spans="1:12" ht="12.75" hidden="1" x14ac:dyDescent="0.2">
      <c r="A53" s="56"/>
      <c r="B53" s="56"/>
      <c r="C53" s="56"/>
      <c r="D53" s="60"/>
      <c r="E53" s="26"/>
      <c r="F53" s="27"/>
      <c r="G53" s="27"/>
      <c r="H53" s="27"/>
      <c r="I53" s="27"/>
      <c r="J53" s="27"/>
      <c r="K53" s="27"/>
      <c r="L53" s="81"/>
    </row>
    <row r="54" spans="1:12" ht="12.75" hidden="1" x14ac:dyDescent="0.2">
      <c r="A54" s="56"/>
      <c r="B54" s="56"/>
      <c r="C54" s="56"/>
      <c r="D54" s="56"/>
      <c r="E54" s="26"/>
      <c r="F54" s="27"/>
      <c r="G54" s="27"/>
      <c r="H54" s="27"/>
      <c r="I54" s="27"/>
      <c r="J54" s="27"/>
      <c r="K54" s="27"/>
      <c r="L54" s="26"/>
    </row>
    <row r="55" spans="1:12" ht="81" hidden="1" customHeight="1" x14ac:dyDescent="0.2">
      <c r="A55" s="54" t="s">
        <v>24</v>
      </c>
      <c r="B55" s="74">
        <v>3100</v>
      </c>
      <c r="C55" s="60" t="s">
        <v>26</v>
      </c>
      <c r="D55" s="56"/>
      <c r="E55" s="26"/>
      <c r="F55" s="28">
        <f t="shared" ref="F55:K55" si="10">F56</f>
        <v>0</v>
      </c>
      <c r="G55" s="28">
        <f t="shared" si="10"/>
        <v>0</v>
      </c>
      <c r="H55" s="28">
        <f t="shared" si="10"/>
        <v>0</v>
      </c>
      <c r="I55" s="28">
        <f t="shared" si="10"/>
        <v>0</v>
      </c>
      <c r="J55" s="28">
        <f t="shared" si="10"/>
        <v>0</v>
      </c>
      <c r="K55" s="28">
        <f t="shared" si="10"/>
        <v>0</v>
      </c>
      <c r="L55" s="26"/>
    </row>
    <row r="56" spans="1:12" ht="41.25" hidden="1" customHeight="1" x14ac:dyDescent="0.2">
      <c r="A56" s="54" t="s">
        <v>25</v>
      </c>
      <c r="B56" s="74">
        <v>3105</v>
      </c>
      <c r="C56" s="60" t="s">
        <v>27</v>
      </c>
      <c r="D56" s="56"/>
      <c r="E56" s="26"/>
      <c r="F56" s="28">
        <f>SUM(F57:F58)</f>
        <v>0</v>
      </c>
      <c r="G56" s="28">
        <f t="shared" ref="G56:K56" si="11">SUM(G57:G58)</f>
        <v>0</v>
      </c>
      <c r="H56" s="28">
        <f t="shared" si="11"/>
        <v>0</v>
      </c>
      <c r="I56" s="28">
        <f t="shared" si="11"/>
        <v>0</v>
      </c>
      <c r="J56" s="28">
        <f t="shared" si="11"/>
        <v>0</v>
      </c>
      <c r="K56" s="28">
        <f t="shared" si="11"/>
        <v>0</v>
      </c>
      <c r="L56" s="26"/>
    </row>
    <row r="57" spans="1:12" ht="41.25" hidden="1" customHeight="1" x14ac:dyDescent="0.2">
      <c r="A57" s="54"/>
      <c r="B57" s="74"/>
      <c r="C57" s="60"/>
      <c r="D57" s="56"/>
      <c r="E57" s="26"/>
      <c r="F57" s="28"/>
      <c r="G57" s="28"/>
      <c r="H57" s="28"/>
      <c r="I57" s="28"/>
      <c r="J57" s="28"/>
      <c r="K57" s="28"/>
      <c r="L57" s="26"/>
    </row>
    <row r="58" spans="1:12" ht="13.5" hidden="1" customHeight="1" x14ac:dyDescent="0.2">
      <c r="A58" s="56"/>
      <c r="B58" s="56"/>
      <c r="C58" s="56"/>
      <c r="D58" s="58"/>
      <c r="E58" s="26"/>
      <c r="F58" s="27"/>
      <c r="G58" s="27"/>
      <c r="H58" s="27"/>
      <c r="I58" s="27"/>
      <c r="J58" s="27"/>
      <c r="K58" s="27"/>
      <c r="L58" s="26"/>
    </row>
    <row r="59" spans="1:12" ht="13.5" hidden="1" customHeight="1" x14ac:dyDescent="0.2">
      <c r="A59" s="56"/>
      <c r="B59" s="56"/>
      <c r="C59" s="56"/>
      <c r="D59" s="58"/>
      <c r="E59" s="26"/>
      <c r="F59" s="27"/>
      <c r="G59" s="27"/>
      <c r="H59" s="27"/>
      <c r="I59" s="27"/>
      <c r="J59" s="27"/>
      <c r="K59" s="27"/>
      <c r="L59" s="26"/>
    </row>
    <row r="60" spans="1:12" ht="72" x14ac:dyDescent="0.2">
      <c r="A60" s="54" t="s">
        <v>57</v>
      </c>
      <c r="B60" s="40">
        <v>3230</v>
      </c>
      <c r="C60" s="55" t="s">
        <v>58</v>
      </c>
      <c r="D60" s="60"/>
      <c r="E60" s="26"/>
      <c r="F60" s="28">
        <f>SUM(F61:F62)</f>
        <v>132349512</v>
      </c>
      <c r="G60" s="28">
        <f t="shared" ref="G60:K60" si="12">SUM(G61:G62)</f>
        <v>170000</v>
      </c>
      <c r="H60" s="28">
        <f t="shared" si="12"/>
        <v>500000</v>
      </c>
      <c r="I60" s="28">
        <f t="shared" si="12"/>
        <v>2000000</v>
      </c>
      <c r="J60" s="28">
        <f t="shared" si="12"/>
        <v>2000000</v>
      </c>
      <c r="K60" s="28">
        <f t="shared" si="12"/>
        <v>2500000</v>
      </c>
      <c r="L60" s="26"/>
    </row>
    <row r="61" spans="1:12" ht="48" x14ac:dyDescent="0.2">
      <c r="A61" s="56"/>
      <c r="B61" s="56"/>
      <c r="C61" s="56"/>
      <c r="D61" s="60" t="s">
        <v>59</v>
      </c>
      <c r="E61" s="26" t="s">
        <v>60</v>
      </c>
      <c r="F61" s="27">
        <v>131349512</v>
      </c>
      <c r="G61" s="27">
        <v>170000</v>
      </c>
      <c r="H61" s="27"/>
      <c r="I61" s="27">
        <v>1500000</v>
      </c>
      <c r="J61" s="27">
        <v>2000000</v>
      </c>
      <c r="K61" s="27">
        <v>2500000</v>
      </c>
      <c r="L61" s="105">
        <f>(G61+H61+I61+J61+K61)/F61*100</f>
        <v>4.6973908818176655</v>
      </c>
    </row>
    <row r="62" spans="1:12" ht="36" x14ac:dyDescent="0.2">
      <c r="A62" s="56"/>
      <c r="B62" s="56"/>
      <c r="C62" s="56"/>
      <c r="D62" s="60" t="s">
        <v>61</v>
      </c>
      <c r="E62" s="26" t="s">
        <v>62</v>
      </c>
      <c r="F62" s="27">
        <v>1000000</v>
      </c>
      <c r="G62" s="27"/>
      <c r="H62" s="27">
        <v>500000</v>
      </c>
      <c r="I62" s="27">
        <v>500000</v>
      </c>
      <c r="J62" s="27"/>
      <c r="K62" s="27"/>
      <c r="L62" s="105">
        <v>100</v>
      </c>
    </row>
    <row r="63" spans="1:12" ht="12.75" x14ac:dyDescent="0.2">
      <c r="A63" s="56"/>
      <c r="B63" s="56"/>
      <c r="C63" s="56"/>
      <c r="D63" s="60"/>
      <c r="E63" s="26"/>
      <c r="F63" s="27"/>
      <c r="G63" s="27"/>
      <c r="H63" s="27"/>
      <c r="I63" s="27"/>
      <c r="J63" s="27"/>
      <c r="K63" s="27"/>
      <c r="L63" s="26"/>
    </row>
    <row r="64" spans="1:12" ht="24" x14ac:dyDescent="0.2">
      <c r="A64" s="78"/>
      <c r="B64" s="78"/>
      <c r="C64" s="88" t="s">
        <v>52</v>
      </c>
      <c r="D64" s="78"/>
      <c r="E64" s="34"/>
      <c r="F64" s="33">
        <f>F65</f>
        <v>2400000</v>
      </c>
      <c r="G64" s="33">
        <f t="shared" ref="G64:K64" si="13">G65</f>
        <v>0</v>
      </c>
      <c r="H64" s="33">
        <f t="shared" si="13"/>
        <v>2400000</v>
      </c>
      <c r="I64" s="33">
        <f t="shared" si="13"/>
        <v>0</v>
      </c>
      <c r="J64" s="33">
        <f t="shared" si="13"/>
        <v>0</v>
      </c>
      <c r="K64" s="33">
        <f t="shared" si="13"/>
        <v>0</v>
      </c>
      <c r="L64" s="34"/>
    </row>
    <row r="65" spans="1:12" ht="24" x14ac:dyDescent="0.2">
      <c r="A65" s="54" t="s">
        <v>88</v>
      </c>
      <c r="B65" s="54" t="s">
        <v>89</v>
      </c>
      <c r="C65" s="55" t="s">
        <v>90</v>
      </c>
      <c r="D65" s="58"/>
      <c r="E65" s="26"/>
      <c r="F65" s="25">
        <f>SUM(F66)</f>
        <v>2400000</v>
      </c>
      <c r="G65" s="25">
        <f t="shared" ref="G65:K65" si="14">SUM(G66)</f>
        <v>0</v>
      </c>
      <c r="H65" s="25">
        <f t="shared" si="14"/>
        <v>2400000</v>
      </c>
      <c r="I65" s="25">
        <f t="shared" si="14"/>
        <v>0</v>
      </c>
      <c r="J65" s="25">
        <f t="shared" si="14"/>
        <v>0</v>
      </c>
      <c r="K65" s="25">
        <f t="shared" si="14"/>
        <v>0</v>
      </c>
      <c r="L65" s="26"/>
    </row>
    <row r="66" spans="1:12" ht="48" x14ac:dyDescent="0.2">
      <c r="A66" s="56"/>
      <c r="B66" s="56"/>
      <c r="C66" s="56"/>
      <c r="D66" s="83" t="s">
        <v>91</v>
      </c>
      <c r="E66" s="26">
        <v>2024</v>
      </c>
      <c r="F66" s="30">
        <v>2400000</v>
      </c>
      <c r="G66" s="30"/>
      <c r="H66" s="62">
        <v>2400000</v>
      </c>
      <c r="I66" s="27"/>
      <c r="J66" s="27"/>
      <c r="K66" s="27"/>
      <c r="L66" s="26">
        <v>100</v>
      </c>
    </row>
    <row r="67" spans="1:12" ht="12.75" x14ac:dyDescent="0.2">
      <c r="A67" s="56"/>
      <c r="B67" s="56"/>
      <c r="C67" s="56"/>
      <c r="D67" s="58"/>
      <c r="E67" s="26"/>
      <c r="F67" s="30"/>
      <c r="G67" s="30"/>
      <c r="H67" s="27"/>
      <c r="I67" s="27"/>
      <c r="J67" s="27"/>
      <c r="K67" s="27"/>
      <c r="L67" s="26"/>
    </row>
    <row r="68" spans="1:12" ht="21" hidden="1" customHeight="1" x14ac:dyDescent="0.2">
      <c r="A68" s="78"/>
      <c r="B68" s="78"/>
      <c r="C68" s="79" t="s">
        <v>53</v>
      </c>
      <c r="D68" s="78"/>
      <c r="E68" s="34"/>
      <c r="F68" s="33">
        <f t="shared" ref="F68:K69" si="15">F69</f>
        <v>0</v>
      </c>
      <c r="G68" s="33">
        <f t="shared" si="15"/>
        <v>0</v>
      </c>
      <c r="H68" s="33">
        <f t="shared" si="15"/>
        <v>0</v>
      </c>
      <c r="I68" s="33">
        <f t="shared" si="15"/>
        <v>0</v>
      </c>
      <c r="J68" s="33">
        <f t="shared" si="15"/>
        <v>0</v>
      </c>
      <c r="K68" s="33">
        <f t="shared" si="15"/>
        <v>0</v>
      </c>
      <c r="L68" s="34"/>
    </row>
    <row r="69" spans="1:12" ht="24" hidden="1" x14ac:dyDescent="0.2">
      <c r="A69" s="90" t="s">
        <v>31</v>
      </c>
      <c r="B69" s="91">
        <v>5030</v>
      </c>
      <c r="C69" s="61" t="s">
        <v>29</v>
      </c>
      <c r="D69" s="106"/>
      <c r="E69" s="26"/>
      <c r="F69" s="28">
        <f t="shared" si="15"/>
        <v>0</v>
      </c>
      <c r="G69" s="28">
        <f t="shared" si="15"/>
        <v>0</v>
      </c>
      <c r="H69" s="28">
        <f t="shared" si="15"/>
        <v>0</v>
      </c>
      <c r="I69" s="28">
        <f t="shared" si="15"/>
        <v>0</v>
      </c>
      <c r="J69" s="28">
        <f t="shared" si="15"/>
        <v>0</v>
      </c>
      <c r="K69" s="28">
        <f t="shared" si="15"/>
        <v>0</v>
      </c>
      <c r="L69" s="26"/>
    </row>
    <row r="70" spans="1:12" ht="48" hidden="1" x14ac:dyDescent="0.2">
      <c r="A70" s="74">
        <v>1115031</v>
      </c>
      <c r="B70" s="74">
        <v>5031</v>
      </c>
      <c r="C70" s="61" t="s">
        <v>30</v>
      </c>
      <c r="D70" s="56"/>
      <c r="E70" s="26"/>
      <c r="F70" s="28">
        <f t="shared" ref="F70:K70" si="16">SUM(F71:F71)</f>
        <v>0</v>
      </c>
      <c r="G70" s="28">
        <f t="shared" si="16"/>
        <v>0</v>
      </c>
      <c r="H70" s="28">
        <f t="shared" si="16"/>
        <v>0</v>
      </c>
      <c r="I70" s="28">
        <f t="shared" si="16"/>
        <v>0</v>
      </c>
      <c r="J70" s="28">
        <f t="shared" si="16"/>
        <v>0</v>
      </c>
      <c r="K70" s="28">
        <f t="shared" si="16"/>
        <v>0</v>
      </c>
      <c r="L70" s="26"/>
    </row>
    <row r="71" spans="1:12" ht="12.75" hidden="1" x14ac:dyDescent="0.2">
      <c r="A71" s="56"/>
      <c r="B71" s="56"/>
      <c r="C71" s="56"/>
      <c r="D71" s="76"/>
      <c r="E71" s="26"/>
      <c r="F71" s="27"/>
      <c r="G71" s="57"/>
      <c r="H71" s="27"/>
      <c r="I71" s="27"/>
      <c r="J71" s="27"/>
      <c r="K71" s="27"/>
      <c r="L71" s="26">
        <v>100</v>
      </c>
    </row>
    <row r="72" spans="1:12" ht="12.75" hidden="1" x14ac:dyDescent="0.2">
      <c r="A72" s="56"/>
      <c r="B72" s="56"/>
      <c r="C72" s="56"/>
      <c r="D72" s="56"/>
      <c r="E72" s="26"/>
      <c r="F72" s="27"/>
      <c r="G72" s="27"/>
      <c r="H72" s="27"/>
      <c r="I72" s="27"/>
      <c r="J72" s="27"/>
      <c r="K72" s="27"/>
      <c r="L72" s="26"/>
    </row>
    <row r="73" spans="1:12" ht="24" x14ac:dyDescent="0.2">
      <c r="A73" s="78"/>
      <c r="B73" s="78"/>
      <c r="C73" s="88" t="s">
        <v>32</v>
      </c>
      <c r="D73" s="78"/>
      <c r="E73" s="34"/>
      <c r="F73" s="33">
        <f>F74+F80+F84+F88+F101</f>
        <v>634428290</v>
      </c>
      <c r="G73" s="33">
        <f t="shared" ref="G73:K73" si="17">G74+G80+G84+G88+G101</f>
        <v>2789641</v>
      </c>
      <c r="H73" s="33">
        <f t="shared" si="17"/>
        <v>20417954</v>
      </c>
      <c r="I73" s="33">
        <f t="shared" si="17"/>
        <v>28522794</v>
      </c>
      <c r="J73" s="33">
        <f t="shared" si="17"/>
        <v>40664531</v>
      </c>
      <c r="K73" s="33">
        <f t="shared" si="17"/>
        <v>74441000</v>
      </c>
      <c r="L73" s="34"/>
    </row>
    <row r="74" spans="1:12" ht="36" hidden="1" customHeight="1" x14ac:dyDescent="0.2">
      <c r="A74" s="72">
        <v>3110160</v>
      </c>
      <c r="B74" s="69" t="s">
        <v>22</v>
      </c>
      <c r="C74" s="61" t="s">
        <v>33</v>
      </c>
      <c r="D74" s="56"/>
      <c r="E74" s="26"/>
      <c r="F74" s="28">
        <f t="shared" ref="F74:K74" si="18">SUM(F75:F77)</f>
        <v>0</v>
      </c>
      <c r="G74" s="28">
        <f t="shared" si="18"/>
        <v>0</v>
      </c>
      <c r="H74" s="28">
        <f t="shared" si="18"/>
        <v>0</v>
      </c>
      <c r="I74" s="28">
        <f t="shared" si="18"/>
        <v>0</v>
      </c>
      <c r="J74" s="28">
        <f t="shared" si="18"/>
        <v>0</v>
      </c>
      <c r="K74" s="28">
        <f t="shared" si="18"/>
        <v>0</v>
      </c>
      <c r="L74" s="26"/>
    </row>
    <row r="75" spans="1:12" ht="16.5" hidden="1" customHeight="1" x14ac:dyDescent="0.2">
      <c r="A75" s="56"/>
      <c r="B75" s="56"/>
      <c r="C75" s="92"/>
      <c r="D75" s="58"/>
      <c r="E75" s="24"/>
      <c r="F75" s="30"/>
      <c r="G75" s="30"/>
      <c r="H75" s="30"/>
      <c r="I75" s="30"/>
      <c r="J75" s="30"/>
      <c r="K75" s="30"/>
      <c r="L75" s="24"/>
    </row>
    <row r="76" spans="1:12" ht="16.5" hidden="1" customHeight="1" x14ac:dyDescent="0.2">
      <c r="A76" s="56"/>
      <c r="B76" s="56"/>
      <c r="C76" s="92"/>
      <c r="D76" s="58"/>
      <c r="E76" s="24"/>
      <c r="F76" s="30"/>
      <c r="G76" s="30"/>
      <c r="H76" s="30"/>
      <c r="I76" s="30"/>
      <c r="J76" s="30"/>
      <c r="K76" s="30"/>
      <c r="L76" s="93"/>
    </row>
    <row r="77" spans="1:12" ht="16.5" hidden="1" customHeight="1" x14ac:dyDescent="0.2">
      <c r="A77" s="56"/>
      <c r="B77" s="56"/>
      <c r="C77" s="92"/>
      <c r="D77" s="58"/>
      <c r="E77" s="24"/>
      <c r="F77" s="30"/>
      <c r="G77" s="30"/>
      <c r="H77" s="30"/>
      <c r="I77" s="30"/>
      <c r="J77" s="30"/>
      <c r="K77" s="30"/>
      <c r="L77" s="93"/>
    </row>
    <row r="78" spans="1:12" ht="12.75" hidden="1" x14ac:dyDescent="0.2">
      <c r="A78" s="56"/>
      <c r="B78" s="56"/>
      <c r="C78" s="56"/>
      <c r="D78" s="94"/>
      <c r="E78" s="35"/>
      <c r="F78" s="95"/>
      <c r="G78" s="96"/>
      <c r="H78" s="97"/>
      <c r="I78" s="95"/>
      <c r="J78" s="95"/>
      <c r="K78" s="95"/>
      <c r="L78" s="35"/>
    </row>
    <row r="79" spans="1:12" ht="9" customHeight="1" x14ac:dyDescent="0.2">
      <c r="A79" s="56"/>
      <c r="B79" s="56"/>
      <c r="C79" s="92"/>
      <c r="D79" s="99"/>
      <c r="E79" s="36"/>
      <c r="F79" s="37"/>
      <c r="G79" s="37"/>
      <c r="H79" s="37"/>
      <c r="I79" s="37"/>
      <c r="J79" s="37"/>
      <c r="K79" s="37"/>
      <c r="L79" s="98"/>
    </row>
    <row r="80" spans="1:12" ht="30.75" customHeight="1" x14ac:dyDescent="0.2">
      <c r="A80" s="54" t="s">
        <v>92</v>
      </c>
      <c r="B80" s="74">
        <v>7310</v>
      </c>
      <c r="C80" s="75" t="s">
        <v>93</v>
      </c>
      <c r="D80" s="99"/>
      <c r="E80" s="36"/>
      <c r="F80" s="38">
        <f>SUM(F81:F82)</f>
        <v>587313390</v>
      </c>
      <c r="G80" s="38">
        <f>SUM(G81:G82)</f>
        <v>957134</v>
      </c>
      <c r="H80" s="38">
        <f t="shared" ref="H80:K80" si="19">SUM(H81:H82)</f>
        <v>1658355</v>
      </c>
      <c r="I80" s="38">
        <f t="shared" si="19"/>
        <v>2000000</v>
      </c>
      <c r="J80" s="38">
        <f t="shared" si="19"/>
        <v>40664531</v>
      </c>
      <c r="K80" s="38">
        <f t="shared" si="19"/>
        <v>74441000</v>
      </c>
      <c r="L80" s="98"/>
    </row>
    <row r="81" spans="1:12" ht="48" x14ac:dyDescent="0.2">
      <c r="A81" s="56"/>
      <c r="B81" s="56"/>
      <c r="C81" s="92"/>
      <c r="D81" s="70" t="s">
        <v>94</v>
      </c>
      <c r="E81" s="36" t="s">
        <v>109</v>
      </c>
      <c r="F81" s="37">
        <v>468598027</v>
      </c>
      <c r="G81" s="37">
        <v>399416</v>
      </c>
      <c r="H81" s="100">
        <f>158355+841645+350000</f>
        <v>1350000</v>
      </c>
      <c r="I81" s="37">
        <v>1000000</v>
      </c>
      <c r="J81" s="37">
        <v>17000000</v>
      </c>
      <c r="K81" s="37">
        <v>49000000</v>
      </c>
      <c r="L81" s="98">
        <f>(G81+H81+I81+J81+K81)/F81*100</f>
        <v>14.67129864804147</v>
      </c>
    </row>
    <row r="82" spans="1:12" ht="48" x14ac:dyDescent="0.2">
      <c r="A82" s="56"/>
      <c r="B82" s="56"/>
      <c r="C82" s="92"/>
      <c r="D82" s="70" t="s">
        <v>95</v>
      </c>
      <c r="E82" s="36" t="s">
        <v>109</v>
      </c>
      <c r="F82" s="37">
        <v>118715363</v>
      </c>
      <c r="G82" s="37">
        <v>557718</v>
      </c>
      <c r="H82" s="100">
        <f>308355</f>
        <v>308355</v>
      </c>
      <c r="I82" s="37">
        <v>1000000</v>
      </c>
      <c r="J82" s="37">
        <v>23664531</v>
      </c>
      <c r="K82" s="37">
        <v>25441000</v>
      </c>
      <c r="L82" s="98">
        <f>(G82+H82+I82+J82+K82)/F82*100</f>
        <v>42.935979566519961</v>
      </c>
    </row>
    <row r="83" spans="1:12" ht="12.75" x14ac:dyDescent="0.2">
      <c r="A83" s="56"/>
      <c r="B83" s="56"/>
      <c r="C83" s="56"/>
      <c r="D83" s="56"/>
      <c r="E83" s="26"/>
      <c r="F83" s="27"/>
      <c r="G83" s="27"/>
      <c r="H83" s="27"/>
      <c r="I83" s="27"/>
      <c r="J83" s="27"/>
      <c r="K83" s="27"/>
      <c r="L83" s="26"/>
    </row>
    <row r="84" spans="1:12" ht="36" x14ac:dyDescent="0.2">
      <c r="A84" s="54" t="s">
        <v>96</v>
      </c>
      <c r="B84" s="54" t="s">
        <v>17</v>
      </c>
      <c r="C84" s="55" t="s">
        <v>18</v>
      </c>
      <c r="D84" s="56"/>
      <c r="E84" s="26"/>
      <c r="F84" s="28">
        <f>SUM(F85:F86)</f>
        <v>1300655</v>
      </c>
      <c r="G84" s="28">
        <f t="shared" ref="G84:K84" si="20">SUM(G85:G86)</f>
        <v>536000</v>
      </c>
      <c r="H84" s="28">
        <f t="shared" si="20"/>
        <v>764655</v>
      </c>
      <c r="I84" s="28">
        <f t="shared" si="20"/>
        <v>0</v>
      </c>
      <c r="J84" s="28">
        <f t="shared" si="20"/>
        <v>0</v>
      </c>
      <c r="K84" s="28">
        <f t="shared" si="20"/>
        <v>0</v>
      </c>
      <c r="L84" s="26"/>
    </row>
    <row r="85" spans="1:12" ht="36" x14ac:dyDescent="0.2">
      <c r="A85" s="56"/>
      <c r="B85" s="56"/>
      <c r="C85" s="56"/>
      <c r="D85" s="71" t="s">
        <v>97</v>
      </c>
      <c r="E85" s="26">
        <v>2024</v>
      </c>
      <c r="F85" s="27">
        <v>318684</v>
      </c>
      <c r="G85" s="27"/>
      <c r="H85" s="100">
        <f>318684</f>
        <v>318684</v>
      </c>
      <c r="I85" s="27"/>
      <c r="J85" s="27"/>
      <c r="K85" s="27"/>
      <c r="L85" s="26">
        <v>100</v>
      </c>
    </row>
    <row r="86" spans="1:12" ht="36" x14ac:dyDescent="0.2">
      <c r="A86" s="56"/>
      <c r="B86" s="56"/>
      <c r="C86" s="56"/>
      <c r="D86" s="71" t="s">
        <v>98</v>
      </c>
      <c r="E86" s="26" t="s">
        <v>110</v>
      </c>
      <c r="F86" s="27">
        <v>981971</v>
      </c>
      <c r="G86" s="27">
        <v>536000</v>
      </c>
      <c r="H86" s="101">
        <f>450000-4029</f>
        <v>445971</v>
      </c>
      <c r="I86" s="27"/>
      <c r="J86" s="27"/>
      <c r="K86" s="27"/>
      <c r="L86" s="26">
        <v>100</v>
      </c>
    </row>
    <row r="87" spans="1:12" ht="12.75" x14ac:dyDescent="0.2">
      <c r="A87" s="56"/>
      <c r="B87" s="56"/>
      <c r="C87" s="56"/>
      <c r="D87" s="71"/>
      <c r="E87" s="26"/>
      <c r="F87" s="27"/>
      <c r="G87" s="27"/>
      <c r="H87" s="27"/>
      <c r="I87" s="27"/>
      <c r="J87" s="27"/>
      <c r="K87" s="27"/>
      <c r="L87" s="26"/>
    </row>
    <row r="88" spans="1:12" ht="58.5" customHeight="1" x14ac:dyDescent="0.2">
      <c r="A88" s="69" t="s">
        <v>34</v>
      </c>
      <c r="B88" s="72">
        <v>7370</v>
      </c>
      <c r="C88" s="59" t="s">
        <v>35</v>
      </c>
      <c r="D88" s="56"/>
      <c r="E88" s="26"/>
      <c r="F88" s="28">
        <f t="shared" ref="F88:K88" si="21">SUM(F89:F99)</f>
        <v>45474161</v>
      </c>
      <c r="G88" s="28">
        <f t="shared" si="21"/>
        <v>1106423</v>
      </c>
      <c r="H88" s="28">
        <f t="shared" si="21"/>
        <v>17844944</v>
      </c>
      <c r="I88" s="28">
        <f t="shared" si="21"/>
        <v>26522794</v>
      </c>
      <c r="J88" s="28">
        <f t="shared" si="21"/>
        <v>0</v>
      </c>
      <c r="K88" s="28">
        <f t="shared" si="21"/>
        <v>0</v>
      </c>
      <c r="L88" s="40"/>
    </row>
    <row r="89" spans="1:12" ht="24" x14ac:dyDescent="0.2">
      <c r="A89" s="56"/>
      <c r="B89" s="56"/>
      <c r="C89" s="92"/>
      <c r="D89" s="89" t="s">
        <v>69</v>
      </c>
      <c r="E89" s="24">
        <v>2022</v>
      </c>
      <c r="F89" s="57">
        <f>8590</f>
        <v>8590</v>
      </c>
      <c r="G89" s="57">
        <f>8590</f>
        <v>8590</v>
      </c>
      <c r="H89" s="30"/>
      <c r="I89" s="30"/>
      <c r="J89" s="30"/>
      <c r="K89" s="30"/>
      <c r="L89" s="93">
        <v>100</v>
      </c>
    </row>
    <row r="90" spans="1:12" ht="24" x14ac:dyDescent="0.2">
      <c r="A90" s="56"/>
      <c r="B90" s="56"/>
      <c r="C90" s="92"/>
      <c r="D90" s="89" t="s">
        <v>70</v>
      </c>
      <c r="E90" s="24">
        <v>2022</v>
      </c>
      <c r="F90" s="57">
        <f>10923</f>
        <v>10923</v>
      </c>
      <c r="G90" s="57">
        <f>10923</f>
        <v>10923</v>
      </c>
      <c r="H90" s="30"/>
      <c r="I90" s="30"/>
      <c r="J90" s="30"/>
      <c r="K90" s="30"/>
      <c r="L90" s="93">
        <v>100</v>
      </c>
    </row>
    <row r="91" spans="1:12" ht="9.75" customHeight="1" x14ac:dyDescent="0.2">
      <c r="A91" s="56"/>
      <c r="B91" s="56"/>
      <c r="C91" s="92"/>
      <c r="D91" s="58"/>
      <c r="E91" s="24"/>
      <c r="F91" s="30"/>
      <c r="G91" s="30"/>
      <c r="H91" s="30"/>
      <c r="I91" s="30"/>
      <c r="J91" s="30"/>
      <c r="K91" s="30"/>
      <c r="L91" s="93"/>
    </row>
    <row r="92" spans="1:12" ht="21.75" customHeight="1" x14ac:dyDescent="0.2">
      <c r="A92" s="56"/>
      <c r="B92" s="56"/>
      <c r="C92" s="92"/>
      <c r="D92" s="77" t="s">
        <v>71</v>
      </c>
      <c r="E92" s="36" t="s">
        <v>111</v>
      </c>
      <c r="F92" s="37">
        <v>41978437</v>
      </c>
      <c r="G92" s="102">
        <f>45537+410106</f>
        <v>455643</v>
      </c>
      <c r="H92" s="37">
        <v>15000000</v>
      </c>
      <c r="I92" s="37">
        <v>26522794</v>
      </c>
      <c r="J92" s="37"/>
      <c r="K92" s="37"/>
      <c r="L92" s="98">
        <v>100</v>
      </c>
    </row>
    <row r="93" spans="1:12" ht="24" x14ac:dyDescent="0.2">
      <c r="A93" s="56"/>
      <c r="B93" s="56"/>
      <c r="C93" s="56"/>
      <c r="D93" s="67" t="s">
        <v>72</v>
      </c>
      <c r="E93" s="26">
        <v>2023</v>
      </c>
      <c r="F93" s="102">
        <f>1500000-1500000+210170</f>
        <v>210170</v>
      </c>
      <c r="G93" s="102">
        <f>1500000-1500000+210170</f>
        <v>210170</v>
      </c>
      <c r="H93" s="27"/>
      <c r="I93" s="27"/>
      <c r="J93" s="27"/>
      <c r="K93" s="27"/>
      <c r="L93" s="26">
        <v>100</v>
      </c>
    </row>
    <row r="94" spans="1:12" ht="29.25" customHeight="1" x14ac:dyDescent="0.2">
      <c r="A94" s="56"/>
      <c r="B94" s="56"/>
      <c r="C94" s="56"/>
      <c r="D94" s="70" t="s">
        <v>99</v>
      </c>
      <c r="E94" s="26">
        <v>2023</v>
      </c>
      <c r="F94" s="27">
        <v>521097</v>
      </c>
      <c r="G94" s="102">
        <v>421097</v>
      </c>
      <c r="H94" s="100">
        <v>100000</v>
      </c>
      <c r="I94" s="27"/>
      <c r="J94" s="27"/>
      <c r="K94" s="27"/>
      <c r="L94" s="26">
        <v>100</v>
      </c>
    </row>
    <row r="95" spans="1:12" ht="24" x14ac:dyDescent="0.2">
      <c r="A95" s="56"/>
      <c r="B95" s="56"/>
      <c r="C95" s="56"/>
      <c r="D95" s="71" t="s">
        <v>106</v>
      </c>
      <c r="E95" s="26">
        <v>2024</v>
      </c>
      <c r="F95" s="100">
        <f>500000</f>
        <v>500000</v>
      </c>
      <c r="G95" s="102"/>
      <c r="H95" s="100">
        <f>500000</f>
        <v>500000</v>
      </c>
      <c r="I95" s="27"/>
      <c r="J95" s="27"/>
      <c r="K95" s="27"/>
      <c r="L95" s="26">
        <v>100</v>
      </c>
    </row>
    <row r="96" spans="1:12" ht="36" x14ac:dyDescent="0.2">
      <c r="A96" s="56"/>
      <c r="B96" s="56"/>
      <c r="C96" s="56"/>
      <c r="D96" s="70" t="s">
        <v>100</v>
      </c>
      <c r="E96" s="26">
        <v>2024</v>
      </c>
      <c r="F96" s="100">
        <v>500000</v>
      </c>
      <c r="G96" s="102"/>
      <c r="H96" s="100">
        <v>500000</v>
      </c>
      <c r="I96" s="27"/>
      <c r="J96" s="27"/>
      <c r="K96" s="27"/>
      <c r="L96" s="26">
        <v>100</v>
      </c>
    </row>
    <row r="97" spans="1:12" ht="60" x14ac:dyDescent="0.2">
      <c r="A97" s="56"/>
      <c r="B97" s="56"/>
      <c r="C97" s="56"/>
      <c r="D97" s="85" t="s">
        <v>101</v>
      </c>
      <c r="E97" s="26">
        <v>2024</v>
      </c>
      <c r="F97" s="100">
        <f>500000</f>
        <v>500000</v>
      </c>
      <c r="G97" s="102"/>
      <c r="H97" s="100">
        <f>500000</f>
        <v>500000</v>
      </c>
      <c r="I97" s="27"/>
      <c r="J97" s="27"/>
      <c r="K97" s="27"/>
      <c r="L97" s="26">
        <v>100</v>
      </c>
    </row>
    <row r="98" spans="1:12" ht="26.25" customHeight="1" x14ac:dyDescent="0.2">
      <c r="A98" s="56"/>
      <c r="B98" s="56"/>
      <c r="C98" s="56"/>
      <c r="D98" s="70" t="s">
        <v>102</v>
      </c>
      <c r="E98" s="26">
        <v>2024</v>
      </c>
      <c r="F98" s="100">
        <f>500000-100000</f>
        <v>400000</v>
      </c>
      <c r="G98" s="102"/>
      <c r="H98" s="100">
        <f>500000-100000</f>
        <v>400000</v>
      </c>
      <c r="I98" s="27"/>
      <c r="J98" s="27"/>
      <c r="K98" s="27"/>
      <c r="L98" s="26">
        <v>100</v>
      </c>
    </row>
    <row r="99" spans="1:12" ht="48" x14ac:dyDescent="0.2">
      <c r="A99" s="56"/>
      <c r="B99" s="56"/>
      <c r="C99" s="56"/>
      <c r="D99" s="70" t="s">
        <v>103</v>
      </c>
      <c r="E99" s="26">
        <v>2024</v>
      </c>
      <c r="F99" s="100">
        <f>10000000-1193482-5000000-2800000-161574</f>
        <v>844944</v>
      </c>
      <c r="G99" s="102"/>
      <c r="H99" s="100">
        <f>10000000-1193482-5000000-2800000-161574</f>
        <v>844944</v>
      </c>
      <c r="I99" s="27"/>
      <c r="J99" s="27"/>
      <c r="K99" s="27"/>
      <c r="L99" s="26">
        <v>100</v>
      </c>
    </row>
    <row r="100" spans="1:12" ht="12.75" x14ac:dyDescent="0.2">
      <c r="A100" s="56"/>
      <c r="B100" s="56"/>
      <c r="C100" s="56"/>
      <c r="D100" s="67"/>
      <c r="E100" s="26"/>
      <c r="F100" s="27"/>
      <c r="G100" s="102"/>
      <c r="H100" s="27"/>
      <c r="I100" s="27"/>
      <c r="J100" s="27"/>
      <c r="K100" s="27"/>
      <c r="L100" s="26"/>
    </row>
    <row r="101" spans="1:12" ht="36" x14ac:dyDescent="0.2">
      <c r="A101" s="54" t="s">
        <v>36</v>
      </c>
      <c r="B101" s="54" t="s">
        <v>37</v>
      </c>
      <c r="C101" s="75" t="s">
        <v>38</v>
      </c>
      <c r="D101" s="56"/>
      <c r="E101" s="26"/>
      <c r="F101" s="28">
        <f t="shared" ref="F101:K101" si="22">SUM(F102:F106)</f>
        <v>340084</v>
      </c>
      <c r="G101" s="28">
        <f t="shared" si="22"/>
        <v>190084</v>
      </c>
      <c r="H101" s="28">
        <f t="shared" si="22"/>
        <v>150000</v>
      </c>
      <c r="I101" s="28">
        <f t="shared" si="22"/>
        <v>0</v>
      </c>
      <c r="J101" s="28">
        <f t="shared" si="22"/>
        <v>0</v>
      </c>
      <c r="K101" s="28">
        <f t="shared" si="22"/>
        <v>0</v>
      </c>
      <c r="L101" s="26"/>
    </row>
    <row r="102" spans="1:12" ht="24" x14ac:dyDescent="0.2">
      <c r="A102" s="56"/>
      <c r="B102" s="56"/>
      <c r="C102" s="56"/>
      <c r="D102" s="89" t="s">
        <v>73</v>
      </c>
      <c r="E102" s="26">
        <v>2023</v>
      </c>
      <c r="F102" s="57">
        <f>5033</f>
        <v>5033</v>
      </c>
      <c r="G102" s="57">
        <f>5033</f>
        <v>5033</v>
      </c>
      <c r="H102" s="27"/>
      <c r="I102" s="27"/>
      <c r="J102" s="27"/>
      <c r="K102" s="27"/>
      <c r="L102" s="93">
        <v>100</v>
      </c>
    </row>
    <row r="103" spans="1:12" ht="24" x14ac:dyDescent="0.2">
      <c r="A103" s="56"/>
      <c r="B103" s="56"/>
      <c r="C103" s="56"/>
      <c r="D103" s="89" t="s">
        <v>74</v>
      </c>
      <c r="E103" s="26">
        <v>2023</v>
      </c>
      <c r="F103" s="57">
        <f>6306</f>
        <v>6306</v>
      </c>
      <c r="G103" s="57">
        <f>6306</f>
        <v>6306</v>
      </c>
      <c r="H103" s="27"/>
      <c r="I103" s="27"/>
      <c r="J103" s="27"/>
      <c r="K103" s="27"/>
      <c r="L103" s="93">
        <v>100</v>
      </c>
    </row>
    <row r="104" spans="1:12" ht="10.5" customHeight="1" x14ac:dyDescent="0.2">
      <c r="A104" s="56"/>
      <c r="B104" s="56"/>
      <c r="C104" s="56"/>
      <c r="D104" s="82"/>
      <c r="E104" s="26"/>
      <c r="F104" s="27"/>
      <c r="G104" s="57"/>
      <c r="H104" s="102"/>
      <c r="I104" s="27"/>
      <c r="J104" s="27"/>
      <c r="K104" s="27"/>
      <c r="L104" s="26"/>
    </row>
    <row r="105" spans="1:12" ht="36" x14ac:dyDescent="0.2">
      <c r="A105" s="56"/>
      <c r="B105" s="56"/>
      <c r="C105" s="56"/>
      <c r="D105" s="71" t="s">
        <v>104</v>
      </c>
      <c r="E105" s="24" t="s">
        <v>108</v>
      </c>
      <c r="F105" s="27">
        <v>328745</v>
      </c>
      <c r="G105" s="57">
        <v>178745</v>
      </c>
      <c r="H105" s="102">
        <f>150000</f>
        <v>150000</v>
      </c>
      <c r="I105" s="27"/>
      <c r="J105" s="27"/>
      <c r="K105" s="27"/>
      <c r="L105" s="26">
        <v>100</v>
      </c>
    </row>
    <row r="106" spans="1:12" ht="12.75" x14ac:dyDescent="0.2">
      <c r="A106" s="56"/>
      <c r="B106" s="56"/>
      <c r="C106" s="56"/>
      <c r="D106" s="58"/>
      <c r="E106" s="26"/>
      <c r="F106" s="27"/>
      <c r="G106" s="27"/>
      <c r="H106" s="27"/>
      <c r="I106" s="27"/>
      <c r="J106" s="27"/>
      <c r="K106" s="27"/>
      <c r="L106" s="26"/>
    </row>
    <row r="107" spans="1:12" ht="40.5" hidden="1" customHeight="1" x14ac:dyDescent="0.2">
      <c r="A107" s="78"/>
      <c r="B107" s="78"/>
      <c r="C107" s="88" t="s">
        <v>54</v>
      </c>
      <c r="D107" s="78"/>
      <c r="E107" s="34"/>
      <c r="F107" s="33">
        <f t="shared" ref="F107:K107" si="23">F108+F111</f>
        <v>0</v>
      </c>
      <c r="G107" s="33">
        <f t="shared" si="23"/>
        <v>0</v>
      </c>
      <c r="H107" s="33">
        <f t="shared" si="23"/>
        <v>0</v>
      </c>
      <c r="I107" s="33">
        <f t="shared" si="23"/>
        <v>0</v>
      </c>
      <c r="J107" s="33">
        <f t="shared" si="23"/>
        <v>0</v>
      </c>
      <c r="K107" s="33">
        <f t="shared" si="23"/>
        <v>0</v>
      </c>
      <c r="L107" s="34"/>
    </row>
    <row r="108" spans="1:12" ht="24" hidden="1" x14ac:dyDescent="0.2">
      <c r="A108" s="54" t="s">
        <v>55</v>
      </c>
      <c r="B108" s="54" t="s">
        <v>22</v>
      </c>
      <c r="C108" s="61" t="s">
        <v>40</v>
      </c>
      <c r="D108" s="56"/>
      <c r="E108" s="26"/>
      <c r="F108" s="28">
        <f t="shared" ref="F108:K108" si="24">F109</f>
        <v>0</v>
      </c>
      <c r="G108" s="28">
        <f t="shared" si="24"/>
        <v>0</v>
      </c>
      <c r="H108" s="28">
        <f t="shared" si="24"/>
        <v>0</v>
      </c>
      <c r="I108" s="28">
        <f t="shared" si="24"/>
        <v>0</v>
      </c>
      <c r="J108" s="28">
        <f t="shared" si="24"/>
        <v>0</v>
      </c>
      <c r="K108" s="28">
        <f t="shared" si="24"/>
        <v>0</v>
      </c>
      <c r="L108" s="26"/>
    </row>
    <row r="109" spans="1:12" ht="12.75" hidden="1" x14ac:dyDescent="0.2">
      <c r="A109" s="56"/>
      <c r="B109" s="56"/>
      <c r="C109" s="56"/>
      <c r="D109" s="89"/>
      <c r="E109" s="26" t="s">
        <v>105</v>
      </c>
      <c r="F109" s="27"/>
      <c r="G109" s="57"/>
      <c r="H109" s="27"/>
      <c r="I109" s="27"/>
      <c r="J109" s="27"/>
      <c r="K109" s="27"/>
      <c r="L109" s="26">
        <v>100</v>
      </c>
    </row>
    <row r="110" spans="1:12" ht="12.75" hidden="1" x14ac:dyDescent="0.2">
      <c r="A110" s="56"/>
      <c r="B110" s="56"/>
      <c r="C110" s="56"/>
      <c r="D110" s="56"/>
      <c r="E110" s="26"/>
      <c r="F110" s="27"/>
      <c r="G110" s="27"/>
      <c r="H110" s="27"/>
      <c r="I110" s="27"/>
      <c r="J110" s="27"/>
      <c r="K110" s="27"/>
      <c r="L110" s="26"/>
    </row>
    <row r="111" spans="1:12" ht="24" hidden="1" x14ac:dyDescent="0.2">
      <c r="A111" s="64" t="s">
        <v>75</v>
      </c>
      <c r="B111" s="64" t="s">
        <v>76</v>
      </c>
      <c r="C111" s="63" t="s">
        <v>77</v>
      </c>
      <c r="D111" s="56"/>
      <c r="E111" s="26"/>
      <c r="F111" s="28">
        <f>F112</f>
        <v>0</v>
      </c>
      <c r="G111" s="28">
        <f t="shared" ref="G111:K111" si="25">G112</f>
        <v>0</v>
      </c>
      <c r="H111" s="28">
        <f t="shared" si="25"/>
        <v>0</v>
      </c>
      <c r="I111" s="28">
        <f t="shared" si="25"/>
        <v>0</v>
      </c>
      <c r="J111" s="28">
        <f t="shared" si="25"/>
        <v>0</v>
      </c>
      <c r="K111" s="28">
        <f t="shared" si="25"/>
        <v>0</v>
      </c>
      <c r="L111" s="26"/>
    </row>
    <row r="112" spans="1:12" ht="12.75" hidden="1" x14ac:dyDescent="0.2">
      <c r="A112" s="56"/>
      <c r="B112" s="56"/>
      <c r="C112" s="56"/>
      <c r="D112" s="76"/>
      <c r="E112" s="26" t="s">
        <v>111</v>
      </c>
      <c r="F112" s="27"/>
      <c r="G112" s="57"/>
      <c r="H112" s="27"/>
      <c r="I112" s="27"/>
      <c r="J112" s="27"/>
      <c r="K112" s="27"/>
      <c r="L112" s="26">
        <v>100</v>
      </c>
    </row>
    <row r="113" spans="1:24" ht="12.75" hidden="1" x14ac:dyDescent="0.2">
      <c r="A113" s="56"/>
      <c r="B113" s="56"/>
      <c r="C113" s="56"/>
      <c r="D113" s="56"/>
      <c r="E113" s="26"/>
      <c r="F113" s="27"/>
      <c r="G113" s="27"/>
      <c r="H113" s="27"/>
      <c r="I113" s="27"/>
      <c r="J113" s="27"/>
      <c r="K113" s="27"/>
      <c r="L113" s="26"/>
    </row>
    <row r="114" spans="1:24" ht="24" hidden="1" x14ac:dyDescent="0.2">
      <c r="A114" s="78"/>
      <c r="B114" s="78"/>
      <c r="C114" s="88" t="s">
        <v>56</v>
      </c>
      <c r="D114" s="78"/>
      <c r="E114" s="34"/>
      <c r="F114" s="33">
        <f t="shared" ref="F114:K114" si="26">F115+F118</f>
        <v>0</v>
      </c>
      <c r="G114" s="33">
        <f t="shared" si="26"/>
        <v>0</v>
      </c>
      <c r="H114" s="33">
        <f t="shared" si="26"/>
        <v>0</v>
      </c>
      <c r="I114" s="33">
        <f t="shared" si="26"/>
        <v>0</v>
      </c>
      <c r="J114" s="33">
        <f t="shared" si="26"/>
        <v>0</v>
      </c>
      <c r="K114" s="33">
        <f t="shared" si="26"/>
        <v>0</v>
      </c>
      <c r="L114" s="34"/>
    </row>
    <row r="115" spans="1:24" ht="24" hidden="1" x14ac:dyDescent="0.2">
      <c r="A115" s="54" t="s">
        <v>39</v>
      </c>
      <c r="B115" s="54" t="s">
        <v>22</v>
      </c>
      <c r="C115" s="61" t="s">
        <v>40</v>
      </c>
      <c r="D115" s="106"/>
      <c r="E115" s="26"/>
      <c r="F115" s="28">
        <f t="shared" ref="F115:K115" si="27">F116</f>
        <v>0</v>
      </c>
      <c r="G115" s="28">
        <f t="shared" si="27"/>
        <v>0</v>
      </c>
      <c r="H115" s="28">
        <f t="shared" si="27"/>
        <v>0</v>
      </c>
      <c r="I115" s="28">
        <f t="shared" si="27"/>
        <v>0</v>
      </c>
      <c r="J115" s="28">
        <f t="shared" si="27"/>
        <v>0</v>
      </c>
      <c r="K115" s="28">
        <f t="shared" si="27"/>
        <v>0</v>
      </c>
      <c r="L115" s="26"/>
    </row>
    <row r="116" spans="1:24" ht="21" hidden="1" customHeight="1" x14ac:dyDescent="0.2">
      <c r="A116" s="56"/>
      <c r="B116" s="56"/>
      <c r="C116" s="56"/>
      <c r="D116" s="89"/>
      <c r="E116" s="26"/>
      <c r="F116" s="27"/>
      <c r="G116" s="57"/>
      <c r="H116" s="27"/>
      <c r="I116" s="27"/>
      <c r="J116" s="27"/>
      <c r="K116" s="27"/>
      <c r="L116" s="26">
        <v>100</v>
      </c>
    </row>
    <row r="117" spans="1:24" ht="12.75" hidden="1" x14ac:dyDescent="0.2">
      <c r="A117" s="56"/>
      <c r="B117" s="56"/>
      <c r="C117" s="56"/>
      <c r="D117" s="56"/>
      <c r="E117" s="26"/>
      <c r="F117" s="27"/>
      <c r="G117" s="27"/>
      <c r="H117" s="27"/>
      <c r="I117" s="27"/>
      <c r="J117" s="27"/>
      <c r="K117" s="27"/>
      <c r="L117" s="26"/>
    </row>
    <row r="118" spans="1:24" ht="24" hidden="1" x14ac:dyDescent="0.2">
      <c r="A118" s="54" t="s">
        <v>41</v>
      </c>
      <c r="B118" s="69">
        <v>9770</v>
      </c>
      <c r="C118" s="59" t="s">
        <v>42</v>
      </c>
      <c r="D118" s="56"/>
      <c r="E118" s="26"/>
      <c r="F118" s="28">
        <f>F119</f>
        <v>0</v>
      </c>
      <c r="G118" s="28">
        <f t="shared" ref="G118:K118" si="28">G119</f>
        <v>0</v>
      </c>
      <c r="H118" s="28">
        <f t="shared" si="28"/>
        <v>0</v>
      </c>
      <c r="I118" s="28">
        <f t="shared" si="28"/>
        <v>0</v>
      </c>
      <c r="J118" s="28">
        <f t="shared" si="28"/>
        <v>0</v>
      </c>
      <c r="K118" s="28">
        <f t="shared" si="28"/>
        <v>0</v>
      </c>
      <c r="L118" s="26"/>
    </row>
    <row r="119" spans="1:24" ht="12.75" hidden="1" x14ac:dyDescent="0.2">
      <c r="A119" s="56"/>
      <c r="B119" s="56"/>
      <c r="C119" s="56"/>
      <c r="D119" s="103" t="s">
        <v>78</v>
      </c>
      <c r="E119" s="26">
        <v>2020</v>
      </c>
      <c r="F119" s="39">
        <f t="shared" ref="F119:K119" si="29">SUM(F120:F121)</f>
        <v>0</v>
      </c>
      <c r="G119" s="39">
        <f t="shared" si="29"/>
        <v>0</v>
      </c>
      <c r="H119" s="39">
        <f t="shared" si="29"/>
        <v>0</v>
      </c>
      <c r="I119" s="39">
        <f t="shared" si="29"/>
        <v>0</v>
      </c>
      <c r="J119" s="39">
        <f t="shared" si="29"/>
        <v>0</v>
      </c>
      <c r="K119" s="39">
        <f t="shared" si="29"/>
        <v>0</v>
      </c>
      <c r="L119" s="26">
        <v>100</v>
      </c>
    </row>
    <row r="120" spans="1:24" ht="12.75" hidden="1" x14ac:dyDescent="0.2">
      <c r="A120" s="56"/>
      <c r="B120" s="56"/>
      <c r="C120" s="56"/>
      <c r="D120" s="104"/>
      <c r="E120" s="26"/>
      <c r="F120" s="30"/>
      <c r="G120" s="57"/>
      <c r="H120" s="27"/>
      <c r="I120" s="27"/>
      <c r="J120" s="27"/>
      <c r="K120" s="27"/>
      <c r="L120" s="26">
        <v>100</v>
      </c>
    </row>
    <row r="121" spans="1:24" ht="12.75" hidden="1" x14ac:dyDescent="0.2">
      <c r="A121" s="56"/>
      <c r="B121" s="56"/>
      <c r="C121" s="56"/>
      <c r="D121" s="83"/>
      <c r="E121" s="26"/>
      <c r="F121" s="30"/>
      <c r="G121" s="30"/>
      <c r="H121" s="27"/>
      <c r="I121" s="27"/>
      <c r="J121" s="27"/>
      <c r="K121" s="27"/>
      <c r="L121" s="26">
        <v>100</v>
      </c>
    </row>
    <row r="122" spans="1:24" ht="12.75" hidden="1" x14ac:dyDescent="0.2">
      <c r="A122" s="56"/>
      <c r="B122" s="56"/>
      <c r="C122" s="56"/>
      <c r="D122" s="58"/>
      <c r="E122" s="26"/>
      <c r="F122" s="30"/>
      <c r="G122" s="30"/>
      <c r="H122" s="27"/>
      <c r="I122" s="27"/>
      <c r="J122" s="27"/>
      <c r="K122" s="27"/>
      <c r="L122" s="26"/>
    </row>
    <row r="123" spans="1:24" ht="29.25" customHeight="1" x14ac:dyDescent="0.2">
      <c r="A123" s="22"/>
      <c r="B123" s="22"/>
      <c r="C123" s="22"/>
      <c r="D123" s="16" t="s">
        <v>45</v>
      </c>
      <c r="E123" s="17"/>
      <c r="F123" s="21">
        <f t="shared" ref="F123:K123" si="30">F13+F39+F48+F64+F68+F73+F107+F114</f>
        <v>814816400</v>
      </c>
      <c r="G123" s="21">
        <f t="shared" si="30"/>
        <v>9268239</v>
      </c>
      <c r="H123" s="21">
        <f t="shared" si="30"/>
        <v>31947954</v>
      </c>
      <c r="I123" s="21">
        <f t="shared" si="30"/>
        <v>40622794</v>
      </c>
      <c r="J123" s="21">
        <f t="shared" si="30"/>
        <v>51264531</v>
      </c>
      <c r="K123" s="21">
        <f t="shared" si="30"/>
        <v>88941000</v>
      </c>
      <c r="L123" s="17"/>
    </row>
    <row r="124" spans="1:24" x14ac:dyDescent="0.2"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x14ac:dyDescent="0.2"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x14ac:dyDescent="0.2"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x14ac:dyDescent="0.2"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x14ac:dyDescent="0.2"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x14ac:dyDescent="0.25">
      <c r="A129" s="119" t="s">
        <v>118</v>
      </c>
      <c r="B129" s="119"/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N129" s="2"/>
      <c r="O129" s="3"/>
      <c r="P129" s="4"/>
      <c r="Q129" s="4"/>
      <c r="R129" s="4"/>
      <c r="S129" s="4"/>
      <c r="T129" s="4"/>
      <c r="U129" s="4"/>
      <c r="V129" s="4"/>
      <c r="W129" s="1"/>
      <c r="X129" s="1"/>
    </row>
    <row r="130" spans="1:24" x14ac:dyDescent="0.25">
      <c r="N130" s="2"/>
      <c r="O130" s="3"/>
      <c r="P130" s="5"/>
      <c r="Q130" s="5"/>
      <c r="R130" s="5"/>
      <c r="S130" s="5"/>
      <c r="T130" s="5"/>
      <c r="U130" s="5"/>
      <c r="V130" s="5"/>
      <c r="W130" s="1"/>
      <c r="X130" s="1"/>
    </row>
    <row r="131" spans="1:24" x14ac:dyDescent="0.2">
      <c r="O131" s="1"/>
      <c r="P131" s="6"/>
      <c r="Q131" s="6"/>
      <c r="R131" s="6"/>
      <c r="S131" s="6"/>
      <c r="T131" s="6"/>
      <c r="U131" s="6"/>
      <c r="V131" s="6"/>
      <c r="W131" s="1"/>
      <c r="X131" s="1"/>
    </row>
    <row r="132" spans="1:24" x14ac:dyDescent="0.2"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x14ac:dyDescent="0.2">
      <c r="E133" s="46"/>
      <c r="F133" s="52"/>
      <c r="G133" s="53"/>
      <c r="H133" s="53"/>
      <c r="I133" s="53"/>
      <c r="J133" s="53"/>
      <c r="K133" s="53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x14ac:dyDescent="0.2">
      <c r="E134" s="46"/>
      <c r="F134" s="52"/>
      <c r="G134" s="53"/>
      <c r="H134" s="53"/>
      <c r="I134" s="53"/>
      <c r="J134" s="53"/>
      <c r="K134" s="53"/>
      <c r="O134" s="1"/>
      <c r="P134" s="7"/>
      <c r="Q134" s="7"/>
      <c r="R134" s="7"/>
      <c r="S134" s="7"/>
      <c r="T134" s="7"/>
      <c r="U134" s="7"/>
      <c r="V134" s="1"/>
      <c r="W134" s="1"/>
      <c r="X134" s="1"/>
    </row>
    <row r="135" spans="1:24" x14ac:dyDescent="0.2">
      <c r="E135" s="47"/>
      <c r="F135" s="52"/>
      <c r="G135" s="53"/>
      <c r="H135" s="53"/>
      <c r="I135" s="53"/>
      <c r="J135" s="53"/>
      <c r="K135" s="53"/>
      <c r="O135" s="1"/>
      <c r="P135" s="7"/>
      <c r="Q135" s="7"/>
      <c r="R135" s="7"/>
      <c r="S135" s="7"/>
      <c r="T135" s="7"/>
      <c r="U135" s="7"/>
      <c r="V135" s="1"/>
      <c r="W135" s="1"/>
      <c r="X135" s="1"/>
    </row>
    <row r="136" spans="1:24" x14ac:dyDescent="0.2">
      <c r="E136" s="46"/>
      <c r="F136" s="52"/>
      <c r="G136" s="53"/>
      <c r="H136" s="53"/>
      <c r="I136" s="53"/>
      <c r="J136" s="53"/>
      <c r="K136" s="53"/>
      <c r="O136" s="1"/>
      <c r="P136" s="7"/>
      <c r="Q136" s="7"/>
      <c r="R136" s="7"/>
      <c r="S136" s="7"/>
      <c r="T136" s="7"/>
      <c r="U136" s="7"/>
      <c r="V136" s="1"/>
      <c r="W136" s="1"/>
      <c r="X136" s="1"/>
    </row>
    <row r="137" spans="1:24" x14ac:dyDescent="0.2">
      <c r="E137" s="46"/>
      <c r="F137" s="52"/>
      <c r="G137" s="53"/>
      <c r="H137" s="53"/>
      <c r="I137" s="53"/>
      <c r="J137" s="53"/>
      <c r="K137" s="53"/>
      <c r="O137" s="1"/>
      <c r="P137" s="7"/>
      <c r="Q137" s="7"/>
      <c r="R137" s="7"/>
      <c r="S137" s="7"/>
      <c r="T137" s="7"/>
      <c r="U137" s="7"/>
      <c r="V137" s="1"/>
      <c r="W137" s="1"/>
      <c r="X137" s="1"/>
    </row>
    <row r="138" spans="1:24" x14ac:dyDescent="0.2">
      <c r="E138" s="46"/>
      <c r="F138" s="52"/>
      <c r="G138" s="53"/>
      <c r="H138" s="53"/>
      <c r="I138" s="53"/>
      <c r="J138" s="53"/>
      <c r="K138" s="53"/>
      <c r="O138" s="1"/>
      <c r="P138" s="7"/>
      <c r="Q138" s="7"/>
      <c r="R138" s="7"/>
      <c r="S138" s="7"/>
      <c r="T138" s="7"/>
      <c r="U138" s="7"/>
      <c r="V138" s="1"/>
      <c r="W138" s="1"/>
      <c r="X138" s="1"/>
    </row>
    <row r="139" spans="1:24" x14ac:dyDescent="0.2">
      <c r="E139" s="46"/>
      <c r="F139" s="52"/>
      <c r="G139" s="53"/>
      <c r="H139" s="53"/>
      <c r="I139" s="53"/>
      <c r="J139" s="53"/>
      <c r="K139" s="53"/>
      <c r="O139" s="1"/>
      <c r="P139" s="7"/>
      <c r="Q139" s="8"/>
      <c r="R139" s="8"/>
      <c r="S139" s="7"/>
      <c r="T139" s="7"/>
      <c r="U139" s="7"/>
      <c r="V139" s="1"/>
      <c r="W139" s="1"/>
      <c r="X139" s="1"/>
    </row>
    <row r="140" spans="1:24" x14ac:dyDescent="0.2"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x14ac:dyDescent="0.2">
      <c r="O141" s="1"/>
      <c r="P141" s="1"/>
      <c r="Q141" s="1"/>
      <c r="R141" s="1"/>
      <c r="S141" s="1"/>
      <c r="T141" s="1"/>
      <c r="U141" s="1"/>
      <c r="V141" s="1"/>
      <c r="W141" s="1"/>
      <c r="X141" s="1"/>
    </row>
  </sheetData>
  <mergeCells count="15">
    <mergeCell ref="A129:L129"/>
    <mergeCell ref="J4:K4"/>
    <mergeCell ref="A7:L7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</mergeCells>
  <pageMargins left="0.19685039370078741" right="0.19685039370078741" top="0.19685039370078741" bottom="0.19685039370078741" header="0.23622047244094491" footer="0.19685039370078741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Інвест.проекти</vt:lpstr>
      <vt:lpstr>Інвест.проекти!Заголовки_для_печати</vt:lpstr>
      <vt:lpstr>Інвест.проекти!Область_печати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2024-08-20T10:28:37Z</cp:lastPrinted>
  <dcterms:created xsi:type="dcterms:W3CDTF">2021-06-16T05:43:42Z</dcterms:created>
  <dcterms:modified xsi:type="dcterms:W3CDTF">2024-08-20T13:50:29Z</dcterms:modified>
</cp:coreProperties>
</file>